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Common\Projects\Employment First\2018 EF Conference\Sessions_Handouts_Feedback forms\Handouts\"/>
    </mc:Choice>
  </mc:AlternateContent>
  <xr:revisionPtr revIDLastSave="0" documentId="8_{0F27A6C6-06AA-47A7-A121-7AEE69C4360E}" xr6:coauthVersionLast="32" xr6:coauthVersionMax="32" xr10:uidLastSave="{00000000-0000-0000-0000-000000000000}"/>
  <bookViews>
    <workbookView xWindow="0" yWindow="0" windowWidth="12825" windowHeight="8160" activeTab="5" xr2:uid="{00000000-000D-0000-FFFF-FFFF00000000}"/>
  </bookViews>
  <sheets>
    <sheet name="Cash Flow Assumptions" sheetId="6" r:id="rId1"/>
    <sheet name="Implementation Cash Flow Budget" sheetId="5" r:id="rId2"/>
    <sheet name="Sheet3" sheetId="9" state="hidden" r:id="rId3"/>
    <sheet name="Milestone Worksheet" sheetId="3" r:id="rId4"/>
    <sheet name="Sheet1" sheetId="7" state="hidden" r:id="rId5"/>
    <sheet name="Total Cost per Direct Staff Hou" sheetId="4" r:id="rId6"/>
    <sheet name="Budget Summary" sheetId="8" r:id="rId7"/>
    <sheet name="Sheet4" sheetId="2" r:id="rId8"/>
    <sheet name="Sheet5" sheetId="1" r:id="rId9"/>
  </sheets>
  <definedNames>
    <definedName name="_xlnm.Print_Area" localSheetId="6">'Budget Summary'!$A$1:$D$29</definedName>
    <definedName name="_xlnm.Print_Area" localSheetId="0">'Cash Flow Assumptions'!$A$1:$D$22</definedName>
    <definedName name="_xlnm.Print_Area" localSheetId="1">'Implementation Cash Flow Budget'!$A$1:$Q$34</definedName>
    <definedName name="_xlnm.Print_Area" localSheetId="3">'Milestone Worksheet'!$A$1:$I$29</definedName>
    <definedName name="_xlnm.Print_Area" localSheetId="5">'Total Cost per Direct Staff Hou'!$A$1:$H$19</definedName>
    <definedName name="_xlnm.Print_Titles" localSheetId="1">'Implementation Cash Flow Budget'!$A:$B,'Implementation Cash Flow Budget'!$1:$3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A1" i="4"/>
  <c r="C2" i="3"/>
  <c r="A1" i="3"/>
  <c r="A1" i="6"/>
  <c r="L6" i="5"/>
  <c r="M6" i="5" s="1"/>
  <c r="N6" i="5" s="1"/>
  <c r="O6" i="5" s="1"/>
  <c r="P6" i="5" s="1"/>
  <c r="K6" i="5"/>
  <c r="J6" i="5"/>
  <c r="I6" i="5"/>
  <c r="H6" i="5"/>
  <c r="G6" i="5"/>
  <c r="F19" i="5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F20" i="5"/>
  <c r="H20" i="5" s="1"/>
  <c r="J20" i="5" s="1"/>
  <c r="K20" i="5" s="1"/>
  <c r="L20" i="5" s="1"/>
  <c r="M20" i="5" s="1"/>
  <c r="N20" i="5" s="1"/>
  <c r="O20" i="5" s="1"/>
  <c r="P20" i="5" s="1"/>
  <c r="F21" i="5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E13" i="5"/>
  <c r="F13" i="5" s="1"/>
  <c r="G13" i="5" s="1"/>
  <c r="H13" i="5" s="1"/>
  <c r="I13" i="5" s="1"/>
  <c r="J13" i="5" s="1"/>
  <c r="E12" i="5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L13" i="5" l="1"/>
  <c r="M13" i="5" s="1"/>
  <c r="N13" i="5" s="1"/>
  <c r="O13" i="5" s="1"/>
  <c r="P13" i="5" s="1"/>
  <c r="D17" i="9"/>
  <c r="H17" i="9"/>
  <c r="C17" i="9"/>
  <c r="H10" i="9"/>
  <c r="G10" i="9"/>
  <c r="F10" i="9"/>
  <c r="D10" i="9"/>
  <c r="C10" i="9"/>
  <c r="G4" i="9"/>
  <c r="H4" i="9" s="1"/>
  <c r="B2" i="9"/>
  <c r="A2" i="9"/>
  <c r="H18" i="9" l="1"/>
  <c r="H19" i="9" s="1"/>
  <c r="H21" i="9" s="1"/>
  <c r="C18" i="9"/>
  <c r="C19" i="9" s="1"/>
  <c r="C21" i="9" s="1"/>
  <c r="D18" i="9"/>
  <c r="D19" i="9" s="1"/>
  <c r="D21" i="9" s="1"/>
  <c r="F17" i="9"/>
  <c r="G17" i="9"/>
  <c r="F18" i="9" l="1"/>
  <c r="F19" i="9" s="1"/>
  <c r="F21" i="9" s="1"/>
  <c r="G18" i="9"/>
  <c r="G19" i="9" s="1"/>
  <c r="G21" i="9" s="1"/>
  <c r="P15" i="5"/>
  <c r="P16" i="5" s="1"/>
  <c r="O15" i="5"/>
  <c r="O16" i="5" s="1"/>
  <c r="N15" i="5"/>
  <c r="N16" i="5" s="1"/>
  <c r="M15" i="5"/>
  <c r="M16" i="5" s="1"/>
  <c r="L15" i="5"/>
  <c r="L16" i="5" s="1"/>
  <c r="K15" i="5"/>
  <c r="K16" i="5" s="1"/>
  <c r="J15" i="5"/>
  <c r="J16" i="5" s="1"/>
  <c r="I15" i="5"/>
  <c r="I16" i="5" s="1"/>
  <c r="H15" i="5"/>
  <c r="H16" i="5" s="1"/>
  <c r="G15" i="5"/>
  <c r="G16" i="5" s="1"/>
  <c r="F15" i="5"/>
  <c r="F16" i="5" s="1"/>
  <c r="E15" i="5"/>
  <c r="E16" i="5" s="1"/>
  <c r="D15" i="5"/>
  <c r="D16" i="5" s="1"/>
  <c r="C15" i="5"/>
  <c r="C16" i="5" s="1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D3" i="5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E7" i="4"/>
  <c r="E8" i="4" l="1"/>
  <c r="E9" i="4"/>
  <c r="E10" i="4"/>
  <c r="E11" i="4" s="1"/>
  <c r="E15" i="4" s="1"/>
  <c r="J17" i="5"/>
  <c r="J23" i="5" s="1"/>
  <c r="J25" i="5" s="1"/>
  <c r="J27" i="5" s="1"/>
  <c r="J29" i="5" s="1"/>
  <c r="N17" i="5"/>
  <c r="N23" i="5" s="1"/>
  <c r="N25" i="5" s="1"/>
  <c r="N27" i="5" s="1"/>
  <c r="N29" i="5" s="1"/>
  <c r="K17" i="5"/>
  <c r="K23" i="5" s="1"/>
  <c r="P17" i="5"/>
  <c r="P23" i="5" s="1"/>
  <c r="P25" i="5" s="1"/>
  <c r="P27" i="5" s="1"/>
  <c r="P29" i="5" s="1"/>
  <c r="G17" i="5"/>
  <c r="G23" i="5" s="1"/>
  <c r="M17" i="5"/>
  <c r="M23" i="5" s="1"/>
  <c r="M25" i="5" s="1"/>
  <c r="M27" i="5" s="1"/>
  <c r="M29" i="5" s="1"/>
  <c r="D17" i="5"/>
  <c r="D23" i="5" s="1"/>
  <c r="D25" i="5" s="1"/>
  <c r="D27" i="5" s="1"/>
  <c r="D29" i="5" s="1"/>
  <c r="O17" i="5"/>
  <c r="O23" i="5" s="1"/>
  <c r="O25" i="5" l="1"/>
  <c r="O27" i="5" s="1"/>
  <c r="O29" i="5" s="1"/>
  <c r="G25" i="5"/>
  <c r="G27" i="5" s="1"/>
  <c r="G29" i="5" s="1"/>
  <c r="K25" i="5"/>
  <c r="K27" i="5" s="1"/>
  <c r="K29" i="5" s="1"/>
  <c r="E17" i="5"/>
  <c r="E23" i="5" s="1"/>
  <c r="E25" i="5" s="1"/>
  <c r="H17" i="5"/>
  <c r="H23" i="5" s="1"/>
  <c r="H25" i="5" s="1"/>
  <c r="H27" i="5" s="1"/>
  <c r="H29" i="5" s="1"/>
  <c r="F17" i="5"/>
  <c r="F23" i="5" s="1"/>
  <c r="F25" i="5" s="1"/>
  <c r="F27" i="5" s="1"/>
  <c r="F29" i="5" s="1"/>
  <c r="C17" i="5"/>
  <c r="C23" i="5" s="1"/>
  <c r="I17" i="5"/>
  <c r="I23" i="5" s="1"/>
  <c r="I25" i="5" s="1"/>
  <c r="I27" i="5" s="1"/>
  <c r="I29" i="5" s="1"/>
  <c r="L17" i="5"/>
  <c r="L23" i="5" s="1"/>
  <c r="L25" i="5" s="1"/>
  <c r="L27" i="5" s="1"/>
  <c r="L29" i="5" s="1"/>
  <c r="H24" i="3"/>
  <c r="G16" i="3"/>
  <c r="H22" i="3"/>
  <c r="G19" i="3"/>
  <c r="G13" i="3"/>
  <c r="G8" i="3"/>
  <c r="G22" i="3" l="1"/>
  <c r="E27" i="5"/>
  <c r="E29" i="5" s="1"/>
  <c r="C25" i="5"/>
  <c r="C27" i="5" s="1"/>
  <c r="C29" i="5" s="1"/>
  <c r="C33" i="5" s="1"/>
  <c r="D31" i="5" s="1"/>
  <c r="D33" i="5" s="1"/>
  <c r="E31" i="5" s="1"/>
  <c r="H26" i="3"/>
  <c r="H28" i="3" s="1"/>
  <c r="E33" i="5" l="1"/>
  <c r="F31" i="5" s="1"/>
  <c r="F33" i="5" s="1"/>
  <c r="G31" i="5" s="1"/>
  <c r="G33" i="5" s="1"/>
  <c r="H31" i="5" s="1"/>
  <c r="H33" i="5" s="1"/>
  <c r="I31" i="5" s="1"/>
  <c r="I33" i="5" s="1"/>
  <c r="J31" i="5" s="1"/>
  <c r="J33" i="5" s="1"/>
  <c r="K31" i="5" s="1"/>
  <c r="K33" i="5" s="1"/>
  <c r="L31" i="5" s="1"/>
  <c r="L33" i="5" s="1"/>
  <c r="M31" i="5" s="1"/>
  <c r="M33" i="5" s="1"/>
  <c r="N31" i="5" s="1"/>
  <c r="N33" i="5" s="1"/>
  <c r="O31" i="5" s="1"/>
  <c r="O33" i="5" s="1"/>
  <c r="P31" i="5" s="1"/>
  <c r="P33" i="5" s="1"/>
  <c r="A1" i="9"/>
</calcChain>
</file>

<file path=xl/sharedStrings.xml><?xml version="1.0" encoding="utf-8"?>
<sst xmlns="http://schemas.openxmlformats.org/spreadsheetml/2006/main" count="150" uniqueCount="110">
  <si>
    <t>Service</t>
  </si>
  <si>
    <t>Rate</t>
  </si>
  <si>
    <t>Job Development</t>
  </si>
  <si>
    <t>Job and Task Analysis</t>
  </si>
  <si>
    <t>Systematic Instruction</t>
  </si>
  <si>
    <t>Time</t>
  </si>
  <si>
    <t>Month</t>
  </si>
  <si>
    <t>Career Profile/Job Development</t>
  </si>
  <si>
    <t>(based on number of hours Individual works)</t>
  </si>
  <si>
    <t>(Job coaching)</t>
  </si>
  <si>
    <t>Transition Individual to Long Term Supports within 6 months</t>
  </si>
  <si>
    <t>Upon completion of transition</t>
  </si>
  <si>
    <t>Staff Factor</t>
  </si>
  <si>
    <t>Benefits %</t>
  </si>
  <si>
    <t>Total Staff Costs per Hour</t>
  </si>
  <si>
    <t>$</t>
  </si>
  <si>
    <t>Staff average utilization</t>
  </si>
  <si>
    <t>one time per Individual</t>
  </si>
  <si>
    <t>Revenue</t>
  </si>
  <si>
    <t>Staff Hours</t>
  </si>
  <si>
    <t>Total Revenue and Hours of Staff Time</t>
  </si>
  <si>
    <t>Cost per Staff Hour</t>
  </si>
  <si>
    <t>Surplus/(Loss)</t>
  </si>
  <si>
    <t>Months</t>
  </si>
  <si>
    <t>Salaries</t>
  </si>
  <si>
    <t xml:space="preserve">  Program Salaries-Mgmt.</t>
  </si>
  <si>
    <t xml:space="preserve">  Program Salaries-Direct</t>
  </si>
  <si>
    <t>Total Salaries</t>
  </si>
  <si>
    <t xml:space="preserve">  Employee Benefits</t>
  </si>
  <si>
    <t>Total Salaries/Benefits</t>
  </si>
  <si>
    <t>Plant/Facilities/Utilities</t>
  </si>
  <si>
    <t xml:space="preserve">Other Program </t>
  </si>
  <si>
    <t>Total Operating Expenses</t>
  </si>
  <si>
    <t>Surplus/(Deficit)</t>
  </si>
  <si>
    <t>Milestone</t>
  </si>
  <si>
    <t>Fee for Service</t>
  </si>
  <si>
    <t>Grants</t>
  </si>
  <si>
    <t>Donations</t>
  </si>
  <si>
    <t>Total Revenue</t>
  </si>
  <si>
    <t>Total Direct Expenses</t>
  </si>
  <si>
    <t>Administrative Overhead</t>
  </si>
  <si>
    <t>There is a 90 day delay in payments.  Finish month bill and receive payments within 60 days</t>
  </si>
  <si>
    <t>Cash Inflow upon receipt</t>
  </si>
  <si>
    <t>Based on experience</t>
  </si>
  <si>
    <t>Paid 30 days after expensed</t>
  </si>
  <si>
    <t>Paid 30 days after expensed.  Reduce expense by depreciation and other non-cash expenses</t>
  </si>
  <si>
    <t>Costs</t>
  </si>
  <si>
    <t>Total Transportation</t>
  </si>
  <si>
    <t>Cash Flow Assumptions</t>
  </si>
  <si>
    <t>Cash Outflows</t>
  </si>
  <si>
    <t>May want to have separate rows for each milestone.  The payment would be received upon completion of the milestone by 90 days</t>
  </si>
  <si>
    <t>Assumptions</t>
  </si>
  <si>
    <t>One time per Individual</t>
  </si>
  <si>
    <t>Staff are paid every two weeks and benefits are paid with month.  There will be a period prior to service delivery for hiring and training staff</t>
  </si>
  <si>
    <t>Benefits  are accrued at 20%</t>
  </si>
  <si>
    <t>In the example, the Program Manager and the direct staff are hired during the first month by HR and starts within two weeks.  Administrative support is added in third month</t>
  </si>
  <si>
    <t>Cash Inflow/(Outflow)</t>
  </si>
  <si>
    <t>Total Operating Outflow</t>
  </si>
  <si>
    <t>Beginning Cash</t>
  </si>
  <si>
    <t>Ending Cash</t>
  </si>
  <si>
    <t>Allocation of other staff salaries and benefits</t>
  </si>
  <si>
    <t>Ratio to Direct Staff Salary and Benefits</t>
  </si>
  <si>
    <t>Indirect Costs as % Total Direct Costs</t>
  </si>
  <si>
    <t>By experience, staff must work 70% of direct billable service hours to break even</t>
  </si>
  <si>
    <t>This is a calculation of minimum fee for service rate to break even</t>
  </si>
  <si>
    <t>Fee for Service is billed at $45 per hour.</t>
  </si>
  <si>
    <t>There is often grant dollars available from state agencies for new programs</t>
  </si>
  <si>
    <t>In this example, starting at 20% of direct time in 2nd month and increasing by 12.5% by month to cap at 70% in sixth month,  However billing will start at end of 2nd month with first collection in fifth month'</t>
  </si>
  <si>
    <t>Second direct staff member starts when first achieves 70% utilization</t>
  </si>
  <si>
    <t>This includes office space allocation, cell phone reimbursement'</t>
  </si>
  <si>
    <t>As this is a wide spead area, reimbursement for personal mileage may be expected</t>
  </si>
  <si>
    <t>Please note that employees might have additional auto insurance requirements if they transport individuals</t>
  </si>
  <si>
    <t>This includes office supplies, computer, and other standard staff costs</t>
  </si>
  <si>
    <t>This is the charge for adminstration-HR, Accounting, IT and other non-related program expenses'</t>
  </si>
  <si>
    <t>Cash Inflows</t>
  </si>
  <si>
    <t>Explanation</t>
  </si>
  <si>
    <t>Charged at 10%,  Paid 30 days after expensed</t>
  </si>
  <si>
    <t>Other Direct Costs as % of Direct Salary and Benefits</t>
  </si>
  <si>
    <t>Estimated a $25,000 grant</t>
  </si>
  <si>
    <t xml:space="preserve"> Program Director at $36,000 is allocated at 40% to this program and direct staff at $15 per hour ($2,600 per month)</t>
  </si>
  <si>
    <t>Sample Company</t>
  </si>
  <si>
    <t>Cash Flow</t>
  </si>
  <si>
    <t>Estimate of Milestone Revenue per Hour</t>
  </si>
  <si>
    <t>Average Cost per Hour</t>
  </si>
  <si>
    <t>Allocated Salary per Hour</t>
  </si>
  <si>
    <t>Sample Community Programs</t>
  </si>
  <si>
    <t>Fiscal Year Ending:</t>
  </si>
  <si>
    <t>Budget</t>
  </si>
  <si>
    <t>OPERATING REVENUE &amp; SUPPORT</t>
  </si>
  <si>
    <t>FY 2019</t>
  </si>
  <si>
    <t>Fees/Tuition</t>
  </si>
  <si>
    <t>Contributions</t>
  </si>
  <si>
    <t>Public Grants</t>
  </si>
  <si>
    <t>Other Income</t>
  </si>
  <si>
    <t>TOTAL OPERATING REVENUE &amp; SUPPORT</t>
  </si>
  <si>
    <t>OPERATING EXPENSES</t>
  </si>
  <si>
    <t>Program Salaries/Benefits</t>
  </si>
  <si>
    <t>Vehicles/Transportation</t>
  </si>
  <si>
    <t>Other Program Cost</t>
  </si>
  <si>
    <t xml:space="preserve">Total Program Cost </t>
  </si>
  <si>
    <t>Operating Surplus/(Deficit) before Home Office</t>
  </si>
  <si>
    <t>Operating Margin</t>
  </si>
  <si>
    <t>Home Office Costs Allocated to Programs</t>
  </si>
  <si>
    <t>TOTAL OPERATING EXPENSES</t>
  </si>
  <si>
    <t>NET INCOME/(LOSS) FROM OPERATIONS</t>
  </si>
  <si>
    <t>Margin after Home Office</t>
  </si>
  <si>
    <t>Salaries/Benefits</t>
  </si>
  <si>
    <t>Facilities/Utilities</t>
  </si>
  <si>
    <t>Transportation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</si>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</sst>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mm\ d\,\ yyyy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2"/>
      <color theme="10"/>
      <name val="Times New Roman"/>
      <family val="2"/>
    </font>
    <font>
      <sz val="12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9" fontId="0" fillId="0" borderId="0" xfId="2" applyFont="1"/>
    <xf numFmtId="0" fontId="2" fillId="0" borderId="0" xfId="0" quotePrefix="1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0" fillId="0" borderId="2" xfId="0" applyNumberFormat="1" applyBorder="1"/>
    <xf numFmtId="44" fontId="0" fillId="0" borderId="0" xfId="0" applyNumberFormat="1"/>
    <xf numFmtId="44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0" fillId="0" borderId="0" xfId="1" applyFont="1" applyBorder="1"/>
    <xf numFmtId="0" fontId="0" fillId="0" borderId="0" xfId="0" applyBorder="1"/>
    <xf numFmtId="164" fontId="0" fillId="0" borderId="0" xfId="3" applyNumberFormat="1" applyFont="1"/>
    <xf numFmtId="164" fontId="2" fillId="0" borderId="1" xfId="3" applyNumberFormat="1" applyFont="1" applyBorder="1" applyAlignment="1">
      <alignment horizontal="center" wrapText="1"/>
    </xf>
    <xf numFmtId="164" fontId="0" fillId="0" borderId="2" xfId="3" applyNumberFormat="1" applyFont="1" applyBorder="1"/>
    <xf numFmtId="164" fontId="0" fillId="0" borderId="1" xfId="3" applyNumberFormat="1" applyFont="1" applyBorder="1"/>
    <xf numFmtId="43" fontId="0" fillId="0" borderId="0" xfId="0" applyNumberFormat="1"/>
    <xf numFmtId="164" fontId="3" fillId="0" borderId="0" xfId="3" applyNumberFormat="1" applyFont="1"/>
    <xf numFmtId="44" fontId="5" fillId="0" borderId="0" xfId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0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4" fontId="0" fillId="0" borderId="1" xfId="1" applyFont="1" applyBorder="1"/>
    <xf numFmtId="44" fontId="0" fillId="0" borderId="4" xfId="0" applyNumberFormat="1" applyBorder="1"/>
    <xf numFmtId="10" fontId="0" fillId="0" borderId="1" xfId="2" applyNumberFormat="1" applyFont="1" applyBorder="1"/>
    <xf numFmtId="44" fontId="7" fillId="0" borderId="3" xfId="4" applyNumberFormat="1" applyFont="1" applyBorder="1"/>
    <xf numFmtId="164" fontId="9" fillId="0" borderId="0" xfId="3" applyNumberFormat="1" applyFont="1" applyFill="1" applyBorder="1" applyProtection="1"/>
    <xf numFmtId="164" fontId="8" fillId="0" borderId="0" xfId="3" applyNumberFormat="1" applyFont="1" applyFill="1" applyBorder="1" applyProtection="1"/>
    <xf numFmtId="0" fontId="10" fillId="0" borderId="0" xfId="0" applyFont="1" applyFill="1" applyBorder="1"/>
    <xf numFmtId="164" fontId="9" fillId="0" borderId="1" xfId="3" applyNumberFormat="1" applyFont="1" applyFill="1" applyBorder="1" applyProtection="1"/>
    <xf numFmtId="164" fontId="8" fillId="0" borderId="0" xfId="3" applyNumberFormat="1" applyFont="1" applyFill="1" applyBorder="1" applyProtection="1">
      <protection locked="0"/>
    </xf>
    <xf numFmtId="0" fontId="9" fillId="0" borderId="0" xfId="0" applyFont="1" applyFill="1" applyBorder="1" applyProtection="1"/>
    <xf numFmtId="164" fontId="9" fillId="0" borderId="0" xfId="3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/>
    <xf numFmtId="0" fontId="0" fillId="0" borderId="0" xfId="0" applyFill="1" applyBorder="1"/>
    <xf numFmtId="164" fontId="9" fillId="0" borderId="1" xfId="3" applyNumberFormat="1" applyFont="1" applyFill="1" applyBorder="1" applyProtection="1">
      <protection locked="0"/>
    </xf>
    <xf numFmtId="0" fontId="2" fillId="0" borderId="0" xfId="0" applyFont="1" applyFill="1" applyBorder="1"/>
    <xf numFmtId="164" fontId="8" fillId="0" borderId="1" xfId="3" applyNumberFormat="1" applyFont="1" applyFill="1" applyBorder="1" applyProtection="1"/>
    <xf numFmtId="10" fontId="8" fillId="0" borderId="0" xfId="2" applyNumberFormat="1" applyFont="1" applyFill="1" applyBorder="1" applyProtection="1"/>
    <xf numFmtId="164" fontId="2" fillId="0" borderId="0" xfId="3" applyNumberFormat="1" applyFont="1" applyAlignment="1">
      <alignment horizontal="center"/>
    </xf>
    <xf numFmtId="164" fontId="8" fillId="0" borderId="5" xfId="3" applyNumberFormat="1" applyFont="1" applyFill="1" applyBorder="1" applyProtection="1"/>
    <xf numFmtId="164" fontId="0" fillId="0" borderId="0" xfId="3" applyNumberFormat="1" applyFont="1" applyFill="1" applyBorder="1"/>
    <xf numFmtId="164" fontId="0" fillId="0" borderId="0" xfId="3" applyNumberFormat="1" applyFont="1" applyFill="1" applyBorder="1" applyAlignment="1">
      <alignment wrapText="1"/>
    </xf>
    <xf numFmtId="164" fontId="9" fillId="0" borderId="0" xfId="3" applyNumberFormat="1" applyFont="1" applyFill="1" applyBorder="1" applyAlignment="1" applyProtection="1">
      <alignment wrapText="1"/>
    </xf>
    <xf numFmtId="164" fontId="9" fillId="0" borderId="0" xfId="3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/>
    <xf numFmtId="164" fontId="0" fillId="0" borderId="3" xfId="3" applyNumberFormat="1" applyFont="1" applyBorder="1"/>
    <xf numFmtId="43" fontId="0" fillId="0" borderId="1" xfId="3" applyNumberFormat="1" applyFont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Fill="1" applyBorder="1"/>
    <xf numFmtId="0" fontId="12" fillId="0" borderId="0" xfId="0" applyFont="1"/>
    <xf numFmtId="0" fontId="13" fillId="0" borderId="0" xfId="0" applyFont="1" applyFill="1" applyBorder="1" applyProtection="1"/>
    <xf numFmtId="164" fontId="13" fillId="0" borderId="0" xfId="3" applyNumberFormat="1" applyFont="1" applyFill="1" applyBorder="1" applyProtection="1">
      <protection locked="0"/>
    </xf>
    <xf numFmtId="164" fontId="12" fillId="0" borderId="0" xfId="3" applyNumberFormat="1" applyFont="1"/>
    <xf numFmtId="164" fontId="13" fillId="0" borderId="1" xfId="3" applyNumberFormat="1" applyFont="1" applyFill="1" applyBorder="1" applyProtection="1">
      <protection locked="0"/>
    </xf>
    <xf numFmtId="164" fontId="13" fillId="0" borderId="0" xfId="3" applyNumberFormat="1" applyFont="1" applyFill="1" applyBorder="1" applyProtection="1"/>
    <xf numFmtId="165" fontId="13" fillId="0" borderId="0" xfId="2" applyNumberFormat="1" applyFont="1" applyFill="1" applyBorder="1" applyProtection="1"/>
    <xf numFmtId="164" fontId="11" fillId="0" borderId="0" xfId="3" applyNumberFormat="1" applyFont="1" applyFill="1" applyBorder="1" applyProtection="1"/>
    <xf numFmtId="10" fontId="11" fillId="0" borderId="0" xfId="2" applyNumberFormat="1" applyFont="1" applyFill="1" applyBorder="1" applyProtection="1"/>
    <xf numFmtId="164" fontId="11" fillId="0" borderId="1" xfId="3" applyNumberFormat="1" applyFont="1" applyFill="1" applyBorder="1" applyProtection="1"/>
    <xf numFmtId="164" fontId="11" fillId="0" borderId="5" xfId="3" applyNumberFormat="1" applyFont="1" applyFill="1" applyBorder="1" applyProtection="1"/>
    <xf numFmtId="164" fontId="12" fillId="0" borderId="1" xfId="3" applyNumberFormat="1" applyFont="1" applyBorder="1"/>
    <xf numFmtId="164" fontId="12" fillId="0" borderId="5" xfId="3" applyNumberFormat="1" applyFont="1" applyBorder="1"/>
    <xf numFmtId="44" fontId="0" fillId="0" borderId="0" xfId="0" applyNumberFormat="1" applyBorder="1"/>
    <xf numFmtId="0" fontId="2" fillId="0" borderId="1" xfId="0" applyFont="1" applyBorder="1" applyAlignment="1">
      <alignment horizontal="center"/>
    </xf>
    <xf numFmtId="43" fontId="0" fillId="0" borderId="0" xfId="3" applyFont="1"/>
    <xf numFmtId="0" fontId="2" fillId="0" borderId="0" xfId="1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Protection="1"/>
    <xf numFmtId="0" fontId="9" fillId="0" borderId="0" xfId="0" applyFont="1"/>
    <xf numFmtId="166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9" fillId="0" borderId="0" xfId="3" applyNumberFormat="1" applyFont="1"/>
    <xf numFmtId="164" fontId="9" fillId="0" borderId="3" xfId="3" applyNumberFormat="1" applyFont="1" applyBorder="1"/>
    <xf numFmtId="164" fontId="8" fillId="0" borderId="3" xfId="3" applyNumberFormat="1" applyFont="1" applyBorder="1"/>
    <xf numFmtId="164" fontId="9" fillId="0" borderId="1" xfId="3" applyNumberFormat="1" applyFont="1" applyBorder="1"/>
    <xf numFmtId="164" fontId="9" fillId="0" borderId="0" xfId="3" applyNumberFormat="1" applyFont="1" applyBorder="1"/>
    <xf numFmtId="164" fontId="8" fillId="0" borderId="0" xfId="3" applyNumberFormat="1" applyFont="1" applyBorder="1"/>
    <xf numFmtId="10" fontId="8" fillId="0" borderId="0" xfId="2" applyNumberFormat="1" applyFont="1" applyBorder="1"/>
    <xf numFmtId="164" fontId="9" fillId="0" borderId="1" xfId="0" applyNumberFormat="1" applyFont="1" applyBorder="1"/>
    <xf numFmtId="164" fontId="8" fillId="0" borderId="1" xfId="3" applyNumberFormat="1" applyFont="1" applyBorder="1"/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=@round(+H38/H40,0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26"/>
  <sheetViews>
    <sheetView workbookViewId="0">
      <selection activeCell="C26" sqref="C26"/>
    </sheetView>
  </sheetViews>
  <sheetFormatPr defaultRowHeight="15.75" x14ac:dyDescent="0.25"/>
  <cols>
    <col min="1" max="1" width="15.25" customWidth="1"/>
    <col min="2" max="2" width="37.125" customWidth="1"/>
    <col min="3" max="3" width="45.875" customWidth="1"/>
    <col min="4" max="4" width="26.875" customWidth="1"/>
  </cols>
  <sheetData>
    <row r="1" spans="1:4" x14ac:dyDescent="0.25">
      <c r="A1" s="6" t="str">
        <f>+'Implementation Cash Flow Budget'!A1</f>
        <v>Sample Company</v>
      </c>
    </row>
    <row r="2" spans="1:4" x14ac:dyDescent="0.25">
      <c r="A2" s="6" t="s">
        <v>48</v>
      </c>
      <c r="B2" s="1"/>
    </row>
    <row r="4" spans="1:4" x14ac:dyDescent="0.25">
      <c r="A4" s="48"/>
      <c r="B4" s="80" t="s">
        <v>48</v>
      </c>
      <c r="C4" s="80" t="s">
        <v>75</v>
      </c>
    </row>
    <row r="5" spans="1:4" x14ac:dyDescent="0.25">
      <c r="A5" s="61" t="s">
        <v>74</v>
      </c>
      <c r="B5" s="53"/>
    </row>
    <row r="6" spans="1:4" ht="54" customHeight="1" x14ac:dyDescent="0.25">
      <c r="A6" s="57" t="s">
        <v>34</v>
      </c>
      <c r="B6" s="54" t="s">
        <v>50</v>
      </c>
    </row>
    <row r="7" spans="1:4" ht="63.6" customHeight="1" x14ac:dyDescent="0.25">
      <c r="A7" s="57" t="s">
        <v>35</v>
      </c>
      <c r="B7" s="54" t="s">
        <v>41</v>
      </c>
      <c r="C7" s="2" t="s">
        <v>67</v>
      </c>
      <c r="D7" s="2" t="s">
        <v>65</v>
      </c>
    </row>
    <row r="8" spans="1:4" ht="54" customHeight="1" x14ac:dyDescent="0.25">
      <c r="A8" s="57" t="s">
        <v>36</v>
      </c>
      <c r="B8" s="53" t="s">
        <v>42</v>
      </c>
      <c r="C8" s="2" t="s">
        <v>66</v>
      </c>
      <c r="D8" t="s">
        <v>78</v>
      </c>
    </row>
    <row r="9" spans="1:4" ht="54" customHeight="1" x14ac:dyDescent="0.25">
      <c r="A9" s="57" t="s">
        <v>37</v>
      </c>
      <c r="B9" s="53" t="s">
        <v>43</v>
      </c>
    </row>
    <row r="10" spans="1:4" ht="15.95" customHeight="1" x14ac:dyDescent="0.25">
      <c r="A10" s="48"/>
      <c r="B10" s="53"/>
    </row>
    <row r="11" spans="1:4" ht="15.95" customHeight="1" x14ac:dyDescent="0.25">
      <c r="A11" s="61" t="s">
        <v>49</v>
      </c>
      <c r="B11" s="53"/>
    </row>
    <row r="12" spans="1:4" ht="63" customHeight="1" x14ac:dyDescent="0.25">
      <c r="A12" s="57" t="s">
        <v>106</v>
      </c>
      <c r="B12" s="55" t="s">
        <v>53</v>
      </c>
      <c r="C12" s="2" t="s">
        <v>55</v>
      </c>
      <c r="D12" s="2" t="s">
        <v>79</v>
      </c>
    </row>
    <row r="13" spans="1:4" ht="31.5" customHeight="1" x14ac:dyDescent="0.25">
      <c r="A13" s="57"/>
      <c r="B13" s="43" t="s">
        <v>54</v>
      </c>
      <c r="C13" s="2" t="s">
        <v>68</v>
      </c>
    </row>
    <row r="14" spans="1:4" ht="46.5" customHeight="1" x14ac:dyDescent="0.25">
      <c r="A14" s="57" t="s">
        <v>107</v>
      </c>
      <c r="B14" s="56" t="s">
        <v>45</v>
      </c>
      <c r="C14" s="2" t="s">
        <v>69</v>
      </c>
    </row>
    <row r="15" spans="1:4" ht="15.95" customHeight="1" x14ac:dyDescent="0.25">
      <c r="A15" s="57"/>
      <c r="B15" s="43"/>
    </row>
    <row r="16" spans="1:4" ht="60.95" customHeight="1" x14ac:dyDescent="0.25">
      <c r="A16" s="57" t="s">
        <v>108</v>
      </c>
      <c r="B16" s="56" t="s">
        <v>45</v>
      </c>
      <c r="C16" s="2" t="s">
        <v>70</v>
      </c>
      <c r="D16" s="2" t="s">
        <v>71</v>
      </c>
    </row>
    <row r="17" spans="1:3" x14ac:dyDescent="0.25">
      <c r="A17" s="58"/>
      <c r="B17" s="41"/>
    </row>
    <row r="18" spans="1:3" ht="34.5" customHeight="1" x14ac:dyDescent="0.25">
      <c r="A18" s="57" t="s">
        <v>31</v>
      </c>
      <c r="B18" s="43" t="s">
        <v>44</v>
      </c>
      <c r="C18" s="2" t="s">
        <v>72</v>
      </c>
    </row>
    <row r="19" spans="1:3" ht="15.95" customHeight="1" x14ac:dyDescent="0.25">
      <c r="A19" s="57"/>
      <c r="B19" s="43"/>
    </row>
    <row r="20" spans="1:3" ht="15.95" customHeight="1" x14ac:dyDescent="0.25">
      <c r="A20" s="57"/>
      <c r="B20" s="43"/>
    </row>
    <row r="21" spans="1:3" ht="34.5" customHeight="1" x14ac:dyDescent="0.25">
      <c r="A21" s="57" t="s">
        <v>109</v>
      </c>
      <c r="B21" s="43" t="s">
        <v>76</v>
      </c>
      <c r="C21" s="2" t="s">
        <v>73</v>
      </c>
    </row>
    <row r="22" spans="1:3" ht="15.95" customHeight="1" x14ac:dyDescent="0.25">
      <c r="A22" s="57"/>
      <c r="B22" s="43"/>
    </row>
    <row r="23" spans="1:3" ht="15.95" customHeight="1" x14ac:dyDescent="0.25">
      <c r="A23" s="57"/>
      <c r="B23" s="41"/>
    </row>
    <row r="24" spans="1:3" ht="15.95" customHeight="1" x14ac:dyDescent="0.25">
      <c r="A24" s="57"/>
      <c r="B24" s="43"/>
    </row>
    <row r="25" spans="1:3" ht="15.95" customHeight="1" x14ac:dyDescent="0.25">
      <c r="A25" s="57"/>
      <c r="B25" s="38"/>
    </row>
    <row r="26" spans="1:3" ht="15.95" customHeight="1" x14ac:dyDescent="0.25"/>
  </sheetData>
  <printOptions gridLines="1"/>
  <pageMargins left="0.25" right="0.25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50"/>
  <sheetViews>
    <sheetView workbookViewId="0">
      <pane xSplit="2" ySplit="3" topLeftCell="C4" activePane="bottomRight" state="frozen"/>
      <selection pane="topRight" activeCell="F1" sqref="F1"/>
      <selection pane="bottomLeft" activeCell="A5" sqref="A5"/>
      <selection pane="bottomRight" activeCell="B37" sqref="B37"/>
    </sheetView>
  </sheetViews>
  <sheetFormatPr defaultRowHeight="15.75" x14ac:dyDescent="0.25"/>
  <cols>
    <col min="1" max="1" width="22.25" style="48" customWidth="1"/>
    <col min="2" max="2" width="9" style="46"/>
    <col min="5" max="5" width="9.125" bestFit="1" customWidth="1"/>
    <col min="17" max="17" width="1.125" customWidth="1"/>
  </cols>
  <sheetData>
    <row r="1" spans="1:20" x14ac:dyDescent="0.25">
      <c r="A1" s="6" t="s">
        <v>80</v>
      </c>
      <c r="B1" s="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x14ac:dyDescent="0.25">
      <c r="A2" s="6" t="s">
        <v>81</v>
      </c>
      <c r="B2" s="1">
        <v>2019</v>
      </c>
      <c r="C2" s="1" t="s">
        <v>6</v>
      </c>
      <c r="D2" s="1" t="s">
        <v>6</v>
      </c>
      <c r="E2" s="1" t="s">
        <v>6</v>
      </c>
      <c r="F2" s="1" t="s">
        <v>6</v>
      </c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6</v>
      </c>
      <c r="N2" s="1" t="s">
        <v>6</v>
      </c>
      <c r="O2" s="1" t="s">
        <v>6</v>
      </c>
      <c r="P2" s="1" t="s">
        <v>6</v>
      </c>
      <c r="Q2" s="66"/>
      <c r="R2" s="66"/>
      <c r="S2" s="66"/>
      <c r="T2" s="66"/>
    </row>
    <row r="3" spans="1:20" ht="15" customHeight="1" x14ac:dyDescent="0.25">
      <c r="B3" s="67"/>
      <c r="C3" s="1">
        <v>1</v>
      </c>
      <c r="D3" s="1">
        <f>+C3+1</f>
        <v>2</v>
      </c>
      <c r="E3" s="1">
        <f t="shared" ref="E3:P3" si="0">+D3+1</f>
        <v>3</v>
      </c>
      <c r="F3" s="1">
        <f t="shared" si="0"/>
        <v>4</v>
      </c>
      <c r="G3" s="1">
        <f t="shared" si="0"/>
        <v>5</v>
      </c>
      <c r="H3" s="1">
        <f t="shared" si="0"/>
        <v>6</v>
      </c>
      <c r="I3" s="1">
        <f t="shared" si="0"/>
        <v>7</v>
      </c>
      <c r="J3" s="1">
        <f t="shared" si="0"/>
        <v>8</v>
      </c>
      <c r="K3" s="1">
        <f t="shared" si="0"/>
        <v>9</v>
      </c>
      <c r="L3" s="1">
        <f t="shared" si="0"/>
        <v>10</v>
      </c>
      <c r="M3" s="1">
        <f t="shared" si="0"/>
        <v>11</v>
      </c>
      <c r="N3" s="1">
        <f t="shared" si="0"/>
        <v>12</v>
      </c>
      <c r="O3" s="1">
        <f t="shared" si="0"/>
        <v>13</v>
      </c>
      <c r="P3" s="1">
        <f t="shared" si="0"/>
        <v>14</v>
      </c>
      <c r="Q3" s="66"/>
      <c r="R3" s="66"/>
      <c r="S3" s="66"/>
      <c r="T3" s="66"/>
    </row>
    <row r="4" spans="1:20" ht="15" customHeight="1" x14ac:dyDescent="0.25">
      <c r="A4" s="57" t="s">
        <v>18</v>
      </c>
      <c r="B4" s="67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69"/>
      <c r="R4" s="69"/>
      <c r="S4" s="66"/>
      <c r="T4" s="66"/>
    </row>
    <row r="5" spans="1:20" ht="15" customHeight="1" x14ac:dyDescent="0.25">
      <c r="A5" s="57" t="s">
        <v>34</v>
      </c>
      <c r="B5" s="6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9"/>
      <c r="R5" s="69"/>
      <c r="S5" s="66"/>
      <c r="T5" s="66"/>
    </row>
    <row r="6" spans="1:20" ht="15" customHeight="1" x14ac:dyDescent="0.25">
      <c r="A6" s="57" t="s">
        <v>35</v>
      </c>
      <c r="B6" s="67"/>
      <c r="C6" s="51"/>
      <c r="D6" s="51"/>
      <c r="E6" s="51"/>
      <c r="F6" s="51"/>
      <c r="G6" s="51">
        <f>173*45*0.2</f>
        <v>1557</v>
      </c>
      <c r="H6" s="51">
        <f>173*45*0.325</f>
        <v>2530.125</v>
      </c>
      <c r="I6" s="51">
        <f>173*45*0.45</f>
        <v>3503.25</v>
      </c>
      <c r="J6" s="51">
        <f>173*45*0.575</f>
        <v>4476.375</v>
      </c>
      <c r="K6" s="51">
        <f>173*45*0.7</f>
        <v>5449.5</v>
      </c>
      <c r="L6" s="51">
        <f>173*45*0.7</f>
        <v>5449.5</v>
      </c>
      <c r="M6" s="69">
        <f>+L6+1550</f>
        <v>6999.5</v>
      </c>
      <c r="N6" s="69">
        <f>+M6+1000</f>
        <v>7999.5</v>
      </c>
      <c r="O6" s="69">
        <f>+N6+1000</f>
        <v>8999.5</v>
      </c>
      <c r="P6" s="69">
        <f>+O6+1000</f>
        <v>9999.5</v>
      </c>
      <c r="Q6" s="69"/>
      <c r="R6" s="69"/>
      <c r="S6" s="66"/>
      <c r="T6" s="66"/>
    </row>
    <row r="7" spans="1:20" ht="15" customHeight="1" x14ac:dyDescent="0.25">
      <c r="A7" s="57" t="s">
        <v>36</v>
      </c>
      <c r="B7" s="67"/>
      <c r="C7" s="51">
        <v>25000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9"/>
      <c r="R7" s="69"/>
      <c r="S7" s="66"/>
      <c r="T7" s="66"/>
    </row>
    <row r="8" spans="1:20" ht="15" customHeight="1" x14ac:dyDescent="0.25">
      <c r="A8" s="57" t="s">
        <v>37</v>
      </c>
      <c r="B8" s="67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69"/>
      <c r="R8" s="69"/>
      <c r="S8" s="66"/>
      <c r="T8" s="66"/>
    </row>
    <row r="9" spans="1:20" ht="15" customHeight="1" x14ac:dyDescent="0.25">
      <c r="A9" s="57" t="s">
        <v>38</v>
      </c>
      <c r="B9" s="67"/>
      <c r="C9" s="70">
        <f t="shared" ref="C9:P9" si="1">SUM(C5:C8)</f>
        <v>25000</v>
      </c>
      <c r="D9" s="70">
        <f t="shared" si="1"/>
        <v>0</v>
      </c>
      <c r="E9" s="70">
        <f t="shared" si="1"/>
        <v>0</v>
      </c>
      <c r="F9" s="70">
        <f t="shared" si="1"/>
        <v>0</v>
      </c>
      <c r="G9" s="70">
        <f t="shared" si="1"/>
        <v>1557</v>
      </c>
      <c r="H9" s="70">
        <f t="shared" si="1"/>
        <v>2530.125</v>
      </c>
      <c r="I9" s="70">
        <f t="shared" si="1"/>
        <v>3503.25</v>
      </c>
      <c r="J9" s="70">
        <f t="shared" si="1"/>
        <v>4476.375</v>
      </c>
      <c r="K9" s="70">
        <f t="shared" si="1"/>
        <v>5449.5</v>
      </c>
      <c r="L9" s="70">
        <f t="shared" si="1"/>
        <v>5449.5</v>
      </c>
      <c r="M9" s="70">
        <f t="shared" si="1"/>
        <v>6999.5</v>
      </c>
      <c r="N9" s="70">
        <f t="shared" si="1"/>
        <v>7999.5</v>
      </c>
      <c r="O9" s="70">
        <f t="shared" si="1"/>
        <v>8999.5</v>
      </c>
      <c r="P9" s="70">
        <f t="shared" si="1"/>
        <v>9999.5</v>
      </c>
      <c r="Q9" s="69"/>
      <c r="R9" s="69"/>
      <c r="S9" s="66"/>
      <c r="T9" s="66"/>
    </row>
    <row r="10" spans="1:20" ht="15" customHeight="1" x14ac:dyDescent="0.25">
      <c r="A10" s="57"/>
      <c r="B10" s="6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69"/>
      <c r="R10" s="69"/>
      <c r="S10" s="66"/>
      <c r="T10" s="66"/>
    </row>
    <row r="11" spans="1:20" ht="15" customHeight="1" x14ac:dyDescent="0.25">
      <c r="A11" s="57" t="s">
        <v>24</v>
      </c>
      <c r="B11" s="6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69"/>
      <c r="R11" s="69"/>
      <c r="S11" s="66"/>
      <c r="T11" s="66"/>
    </row>
    <row r="12" spans="1:20" ht="15" customHeight="1" x14ac:dyDescent="0.25">
      <c r="A12" s="57" t="s">
        <v>25</v>
      </c>
      <c r="B12" s="67"/>
      <c r="C12" s="69">
        <v>500</v>
      </c>
      <c r="D12" s="69">
        <v>1250</v>
      </c>
      <c r="E12" s="69">
        <f>+D12</f>
        <v>1250</v>
      </c>
      <c r="F12" s="69">
        <f t="shared" ref="F12:P12" si="2">+E12</f>
        <v>1250</v>
      </c>
      <c r="G12" s="69">
        <f t="shared" si="2"/>
        <v>1250</v>
      </c>
      <c r="H12" s="69">
        <f t="shared" si="2"/>
        <v>1250</v>
      </c>
      <c r="I12" s="69">
        <f t="shared" si="2"/>
        <v>1250</v>
      </c>
      <c r="J12" s="69">
        <f t="shared" si="2"/>
        <v>1250</v>
      </c>
      <c r="K12" s="69">
        <f t="shared" si="2"/>
        <v>1250</v>
      </c>
      <c r="L12" s="69">
        <f t="shared" si="2"/>
        <v>1250</v>
      </c>
      <c r="M12" s="69">
        <f t="shared" si="2"/>
        <v>1250</v>
      </c>
      <c r="N12" s="69">
        <f t="shared" si="2"/>
        <v>1250</v>
      </c>
      <c r="O12" s="69">
        <f t="shared" si="2"/>
        <v>1250</v>
      </c>
      <c r="P12" s="69">
        <f t="shared" si="2"/>
        <v>1250</v>
      </c>
      <c r="Q12" s="69"/>
      <c r="R12" s="69"/>
      <c r="S12" s="66"/>
      <c r="T12" s="66"/>
    </row>
    <row r="13" spans="1:20" ht="15" customHeight="1" x14ac:dyDescent="0.25">
      <c r="A13" s="57" t="s">
        <v>26</v>
      </c>
      <c r="B13" s="67"/>
      <c r="C13" s="69">
        <v>1200</v>
      </c>
      <c r="D13" s="69">
        <v>2600</v>
      </c>
      <c r="E13" s="69">
        <f>+D13</f>
        <v>2600</v>
      </c>
      <c r="F13" s="69">
        <f t="shared" ref="F13:P13" si="3">+E13</f>
        <v>2600</v>
      </c>
      <c r="G13" s="69">
        <f t="shared" si="3"/>
        <v>2600</v>
      </c>
      <c r="H13" s="69">
        <f t="shared" si="3"/>
        <v>2600</v>
      </c>
      <c r="I13" s="69">
        <f t="shared" si="3"/>
        <v>2600</v>
      </c>
      <c r="J13" s="69">
        <f t="shared" si="3"/>
        <v>2600</v>
      </c>
      <c r="K13" s="69">
        <v>5200</v>
      </c>
      <c r="L13" s="69">
        <f t="shared" si="3"/>
        <v>5200</v>
      </c>
      <c r="M13" s="69">
        <f t="shared" si="3"/>
        <v>5200</v>
      </c>
      <c r="N13" s="69">
        <f t="shared" si="3"/>
        <v>5200</v>
      </c>
      <c r="O13" s="69">
        <f t="shared" si="3"/>
        <v>5200</v>
      </c>
      <c r="P13" s="69">
        <f t="shared" si="3"/>
        <v>5200</v>
      </c>
      <c r="Q13" s="69"/>
      <c r="R13" s="69"/>
      <c r="S13" s="66"/>
      <c r="T13" s="66"/>
    </row>
    <row r="14" spans="1:20" ht="5.45" customHeight="1" x14ac:dyDescent="0.25">
      <c r="A14" s="57"/>
      <c r="B14" s="67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69"/>
      <c r="R14" s="69"/>
      <c r="S14" s="66"/>
      <c r="T14" s="66"/>
    </row>
    <row r="15" spans="1:20" ht="15" customHeight="1" x14ac:dyDescent="0.25">
      <c r="A15" s="57" t="s">
        <v>27</v>
      </c>
      <c r="B15" s="67"/>
      <c r="C15" s="71">
        <f t="shared" ref="C15:P15" si="4">SUM(C12:C14)</f>
        <v>1700</v>
      </c>
      <c r="D15" s="71">
        <f t="shared" si="4"/>
        <v>3850</v>
      </c>
      <c r="E15" s="71">
        <f t="shared" si="4"/>
        <v>3850</v>
      </c>
      <c r="F15" s="71">
        <f t="shared" si="4"/>
        <v>3850</v>
      </c>
      <c r="G15" s="71">
        <f t="shared" si="4"/>
        <v>3850</v>
      </c>
      <c r="H15" s="71">
        <f t="shared" si="4"/>
        <v>3850</v>
      </c>
      <c r="I15" s="71">
        <f t="shared" si="4"/>
        <v>3850</v>
      </c>
      <c r="J15" s="71">
        <f t="shared" si="4"/>
        <v>3850</v>
      </c>
      <c r="K15" s="71">
        <f t="shared" si="4"/>
        <v>6450</v>
      </c>
      <c r="L15" s="71">
        <f t="shared" si="4"/>
        <v>6450</v>
      </c>
      <c r="M15" s="71">
        <f t="shared" si="4"/>
        <v>6450</v>
      </c>
      <c r="N15" s="71">
        <f t="shared" si="4"/>
        <v>6450</v>
      </c>
      <c r="O15" s="71">
        <f t="shared" si="4"/>
        <v>6450</v>
      </c>
      <c r="P15" s="71">
        <f t="shared" si="4"/>
        <v>6450</v>
      </c>
      <c r="Q15" s="69"/>
      <c r="R15" s="69"/>
      <c r="S15" s="66"/>
      <c r="T15" s="66"/>
    </row>
    <row r="16" spans="1:20" ht="15" customHeight="1" x14ac:dyDescent="0.25">
      <c r="A16" s="57" t="s">
        <v>28</v>
      </c>
      <c r="B16" s="72">
        <v>0.2</v>
      </c>
      <c r="C16" s="70">
        <f t="shared" ref="C16:P16" si="5">+$B16*C15</f>
        <v>340</v>
      </c>
      <c r="D16" s="70">
        <f t="shared" si="5"/>
        <v>770</v>
      </c>
      <c r="E16" s="70">
        <f t="shared" si="5"/>
        <v>770</v>
      </c>
      <c r="F16" s="70">
        <f t="shared" si="5"/>
        <v>770</v>
      </c>
      <c r="G16" s="70">
        <f t="shared" si="5"/>
        <v>770</v>
      </c>
      <c r="H16" s="70">
        <f t="shared" si="5"/>
        <v>770</v>
      </c>
      <c r="I16" s="70">
        <f t="shared" si="5"/>
        <v>770</v>
      </c>
      <c r="J16" s="70">
        <f t="shared" si="5"/>
        <v>770</v>
      </c>
      <c r="K16" s="70">
        <f t="shared" si="5"/>
        <v>1290</v>
      </c>
      <c r="L16" s="70">
        <f t="shared" si="5"/>
        <v>1290</v>
      </c>
      <c r="M16" s="70">
        <f t="shared" si="5"/>
        <v>1290</v>
      </c>
      <c r="N16" s="70">
        <f t="shared" si="5"/>
        <v>1290</v>
      </c>
      <c r="O16" s="70">
        <f t="shared" si="5"/>
        <v>1290</v>
      </c>
      <c r="P16" s="70">
        <f t="shared" si="5"/>
        <v>1290</v>
      </c>
      <c r="Q16" s="69"/>
      <c r="R16" s="69"/>
      <c r="S16" s="66"/>
      <c r="T16" s="66"/>
    </row>
    <row r="17" spans="1:20" ht="15" customHeight="1" x14ac:dyDescent="0.25">
      <c r="A17" s="57" t="s">
        <v>29</v>
      </c>
      <c r="B17" s="57"/>
      <c r="C17" s="73">
        <f t="shared" ref="C17:P17" si="6">SUM(C15:C16)</f>
        <v>2040</v>
      </c>
      <c r="D17" s="73">
        <f t="shared" si="6"/>
        <v>4620</v>
      </c>
      <c r="E17" s="73">
        <f t="shared" si="6"/>
        <v>4620</v>
      </c>
      <c r="F17" s="73">
        <f t="shared" si="6"/>
        <v>4620</v>
      </c>
      <c r="G17" s="73">
        <f t="shared" si="6"/>
        <v>4620</v>
      </c>
      <c r="H17" s="73">
        <f t="shared" si="6"/>
        <v>4620</v>
      </c>
      <c r="I17" s="73">
        <f t="shared" si="6"/>
        <v>4620</v>
      </c>
      <c r="J17" s="73">
        <f t="shared" si="6"/>
        <v>4620</v>
      </c>
      <c r="K17" s="73">
        <f t="shared" si="6"/>
        <v>7740</v>
      </c>
      <c r="L17" s="73">
        <f t="shared" si="6"/>
        <v>7740</v>
      </c>
      <c r="M17" s="73">
        <f t="shared" si="6"/>
        <v>7740</v>
      </c>
      <c r="N17" s="73">
        <f t="shared" si="6"/>
        <v>7740</v>
      </c>
      <c r="O17" s="73">
        <f t="shared" si="6"/>
        <v>7740</v>
      </c>
      <c r="P17" s="73">
        <f t="shared" si="6"/>
        <v>7740</v>
      </c>
      <c r="Q17" s="69"/>
      <c r="R17" s="69"/>
      <c r="S17" s="66"/>
      <c r="T17" s="66"/>
    </row>
    <row r="18" spans="1:20" ht="15" customHeight="1" x14ac:dyDescent="0.25">
      <c r="A18" s="57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69"/>
      <c r="S18" s="66"/>
      <c r="T18" s="66"/>
    </row>
    <row r="19" spans="1:20" ht="15" customHeight="1" x14ac:dyDescent="0.25">
      <c r="A19" s="57" t="s">
        <v>30</v>
      </c>
      <c r="B19" s="57"/>
      <c r="C19" s="68"/>
      <c r="D19" s="68">
        <v>300</v>
      </c>
      <c r="E19" s="68">
        <v>300</v>
      </c>
      <c r="F19" s="69">
        <f t="shared" ref="F19:P19" si="7">+E19</f>
        <v>300</v>
      </c>
      <c r="G19" s="69">
        <f t="shared" si="7"/>
        <v>300</v>
      </c>
      <c r="H19" s="69">
        <f t="shared" si="7"/>
        <v>300</v>
      </c>
      <c r="I19" s="69">
        <f t="shared" si="7"/>
        <v>300</v>
      </c>
      <c r="J19" s="69">
        <f t="shared" si="7"/>
        <v>300</v>
      </c>
      <c r="K19" s="69">
        <f t="shared" si="7"/>
        <v>300</v>
      </c>
      <c r="L19" s="69">
        <f t="shared" si="7"/>
        <v>300</v>
      </c>
      <c r="M19" s="69">
        <f t="shared" si="7"/>
        <v>300</v>
      </c>
      <c r="N19" s="69">
        <f t="shared" si="7"/>
        <v>300</v>
      </c>
      <c r="O19" s="69">
        <f t="shared" si="7"/>
        <v>300</v>
      </c>
      <c r="P19" s="69">
        <f t="shared" si="7"/>
        <v>300</v>
      </c>
      <c r="Q19" s="69"/>
      <c r="R19" s="69"/>
      <c r="S19" s="66"/>
      <c r="T19" s="66"/>
    </row>
    <row r="20" spans="1:20" ht="15" customHeight="1" x14ac:dyDescent="0.25">
      <c r="A20" s="57" t="s">
        <v>47</v>
      </c>
      <c r="B20" s="58"/>
      <c r="C20" s="71"/>
      <c r="D20" s="71"/>
      <c r="E20" s="71">
        <v>125</v>
      </c>
      <c r="F20" s="69">
        <f t="shared" ref="F20:P20" si="8">+E20</f>
        <v>125</v>
      </c>
      <c r="G20" s="69">
        <v>150</v>
      </c>
      <c r="H20" s="69">
        <f t="shared" si="8"/>
        <v>150</v>
      </c>
      <c r="I20" s="69">
        <v>200</v>
      </c>
      <c r="J20" s="69">
        <f t="shared" si="8"/>
        <v>200</v>
      </c>
      <c r="K20" s="69">
        <f t="shared" si="8"/>
        <v>200</v>
      </c>
      <c r="L20" s="69">
        <f t="shared" si="8"/>
        <v>200</v>
      </c>
      <c r="M20" s="69">
        <f t="shared" si="8"/>
        <v>200</v>
      </c>
      <c r="N20" s="69">
        <f t="shared" si="8"/>
        <v>200</v>
      </c>
      <c r="O20" s="69">
        <f t="shared" si="8"/>
        <v>200</v>
      </c>
      <c r="P20" s="69">
        <f t="shared" si="8"/>
        <v>200</v>
      </c>
      <c r="Q20" s="69"/>
      <c r="R20" s="69"/>
      <c r="S20" s="66"/>
      <c r="T20" s="66"/>
    </row>
    <row r="21" spans="1:20" ht="15" customHeight="1" x14ac:dyDescent="0.25">
      <c r="A21" s="57" t="s">
        <v>31</v>
      </c>
      <c r="B21" s="57"/>
      <c r="C21" s="70"/>
      <c r="D21" s="70"/>
      <c r="E21" s="70">
        <v>200</v>
      </c>
      <c r="F21" s="70">
        <f>+E21</f>
        <v>200</v>
      </c>
      <c r="G21" s="70">
        <f t="shared" ref="G21:P21" si="9">+F21</f>
        <v>200</v>
      </c>
      <c r="H21" s="70">
        <f t="shared" si="9"/>
        <v>200</v>
      </c>
      <c r="I21" s="70">
        <f t="shared" si="9"/>
        <v>200</v>
      </c>
      <c r="J21" s="70">
        <f t="shared" si="9"/>
        <v>200</v>
      </c>
      <c r="K21" s="70">
        <f t="shared" si="9"/>
        <v>200</v>
      </c>
      <c r="L21" s="70">
        <f t="shared" si="9"/>
        <v>200</v>
      </c>
      <c r="M21" s="70">
        <f t="shared" si="9"/>
        <v>200</v>
      </c>
      <c r="N21" s="70">
        <f t="shared" si="9"/>
        <v>200</v>
      </c>
      <c r="O21" s="70">
        <f t="shared" si="9"/>
        <v>200</v>
      </c>
      <c r="P21" s="70">
        <f t="shared" si="9"/>
        <v>200</v>
      </c>
      <c r="Q21" s="69"/>
      <c r="R21" s="69"/>
      <c r="S21" s="66"/>
      <c r="T21" s="66"/>
    </row>
    <row r="22" spans="1:20" ht="15" customHeight="1" x14ac:dyDescent="0.25">
      <c r="A22" s="57"/>
      <c r="B22" s="5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6"/>
      <c r="T22" s="66"/>
    </row>
    <row r="23" spans="1:20" ht="15" customHeight="1" x14ac:dyDescent="0.25">
      <c r="A23" s="57" t="s">
        <v>39</v>
      </c>
      <c r="B23" s="57"/>
      <c r="C23" s="73">
        <f t="shared" ref="C23:P23" si="10">SUM(C17:C21)</f>
        <v>2040</v>
      </c>
      <c r="D23" s="73">
        <f t="shared" si="10"/>
        <v>4920</v>
      </c>
      <c r="E23" s="73">
        <f t="shared" si="10"/>
        <v>5245</v>
      </c>
      <c r="F23" s="73">
        <f t="shared" si="10"/>
        <v>5245</v>
      </c>
      <c r="G23" s="73">
        <f t="shared" si="10"/>
        <v>5270</v>
      </c>
      <c r="H23" s="73">
        <f t="shared" si="10"/>
        <v>5270</v>
      </c>
      <c r="I23" s="73">
        <f t="shared" si="10"/>
        <v>5320</v>
      </c>
      <c r="J23" s="73">
        <f t="shared" si="10"/>
        <v>5320</v>
      </c>
      <c r="K23" s="73">
        <f t="shared" si="10"/>
        <v>8440</v>
      </c>
      <c r="L23" s="73">
        <f t="shared" si="10"/>
        <v>8440</v>
      </c>
      <c r="M23" s="73">
        <f t="shared" si="10"/>
        <v>8440</v>
      </c>
      <c r="N23" s="73">
        <f t="shared" si="10"/>
        <v>8440</v>
      </c>
      <c r="O23" s="73">
        <f t="shared" si="10"/>
        <v>8440</v>
      </c>
      <c r="P23" s="73">
        <f t="shared" si="10"/>
        <v>8440</v>
      </c>
      <c r="Q23" s="69"/>
      <c r="R23" s="69"/>
      <c r="S23" s="66"/>
      <c r="T23" s="66"/>
    </row>
    <row r="24" spans="1:20" ht="15" customHeight="1" x14ac:dyDescent="0.25">
      <c r="A24" s="57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6"/>
      <c r="T24" s="66"/>
    </row>
    <row r="25" spans="1:20" ht="15" customHeight="1" x14ac:dyDescent="0.25">
      <c r="A25" s="57" t="s">
        <v>40</v>
      </c>
      <c r="B25" s="74">
        <v>0.1</v>
      </c>
      <c r="C25" s="70">
        <f t="shared" ref="C25:P25" si="11">+C23*$B25</f>
        <v>204</v>
      </c>
      <c r="D25" s="70">
        <f t="shared" si="11"/>
        <v>492</v>
      </c>
      <c r="E25" s="70">
        <f t="shared" si="11"/>
        <v>524.5</v>
      </c>
      <c r="F25" s="70">
        <f t="shared" si="11"/>
        <v>524.5</v>
      </c>
      <c r="G25" s="70">
        <f t="shared" si="11"/>
        <v>527</v>
      </c>
      <c r="H25" s="70">
        <f t="shared" si="11"/>
        <v>527</v>
      </c>
      <c r="I25" s="70">
        <f t="shared" si="11"/>
        <v>532</v>
      </c>
      <c r="J25" s="70">
        <f t="shared" si="11"/>
        <v>532</v>
      </c>
      <c r="K25" s="70">
        <f t="shared" si="11"/>
        <v>844</v>
      </c>
      <c r="L25" s="70">
        <f t="shared" si="11"/>
        <v>844</v>
      </c>
      <c r="M25" s="70">
        <f t="shared" si="11"/>
        <v>844</v>
      </c>
      <c r="N25" s="70">
        <f t="shared" si="11"/>
        <v>844</v>
      </c>
      <c r="O25" s="70">
        <f t="shared" si="11"/>
        <v>844</v>
      </c>
      <c r="P25" s="70">
        <f t="shared" si="11"/>
        <v>844</v>
      </c>
      <c r="Q25" s="69"/>
      <c r="R25" s="69"/>
      <c r="S25" s="66"/>
      <c r="T25" s="66"/>
    </row>
    <row r="26" spans="1:20" ht="15" customHeight="1" x14ac:dyDescent="0.25">
      <c r="A26" s="57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66"/>
      <c r="T26" s="66"/>
    </row>
    <row r="27" spans="1:20" ht="15" customHeight="1" x14ac:dyDescent="0.25">
      <c r="A27" s="57" t="s">
        <v>57</v>
      </c>
      <c r="B27" s="57"/>
      <c r="C27" s="75">
        <f t="shared" ref="C27:P27" si="12">SUM(C23:C25)</f>
        <v>2244</v>
      </c>
      <c r="D27" s="75">
        <f t="shared" si="12"/>
        <v>5412</v>
      </c>
      <c r="E27" s="75">
        <f t="shared" si="12"/>
        <v>5769.5</v>
      </c>
      <c r="F27" s="75">
        <f t="shared" si="12"/>
        <v>5769.5</v>
      </c>
      <c r="G27" s="75">
        <f t="shared" si="12"/>
        <v>5797</v>
      </c>
      <c r="H27" s="75">
        <f t="shared" si="12"/>
        <v>5797</v>
      </c>
      <c r="I27" s="75">
        <f t="shared" si="12"/>
        <v>5852</v>
      </c>
      <c r="J27" s="75">
        <f t="shared" si="12"/>
        <v>5852</v>
      </c>
      <c r="K27" s="75">
        <f t="shared" si="12"/>
        <v>9284</v>
      </c>
      <c r="L27" s="75">
        <f t="shared" si="12"/>
        <v>9284</v>
      </c>
      <c r="M27" s="75">
        <f t="shared" si="12"/>
        <v>9284</v>
      </c>
      <c r="N27" s="75">
        <f t="shared" si="12"/>
        <v>9284</v>
      </c>
      <c r="O27" s="75">
        <f t="shared" si="12"/>
        <v>9284</v>
      </c>
      <c r="P27" s="75">
        <f t="shared" si="12"/>
        <v>9284</v>
      </c>
      <c r="Q27" s="69"/>
      <c r="R27" s="69"/>
      <c r="S27" s="66"/>
      <c r="T27" s="66"/>
    </row>
    <row r="28" spans="1:20" ht="15" customHeight="1" x14ac:dyDescent="0.25">
      <c r="A28" s="57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69"/>
      <c r="S28" s="66"/>
      <c r="T28" s="66"/>
    </row>
    <row r="29" spans="1:20" ht="15" customHeight="1" thickBot="1" x14ac:dyDescent="0.3">
      <c r="A29" s="57" t="s">
        <v>56</v>
      </c>
      <c r="B29" s="57"/>
      <c r="C29" s="76">
        <f t="shared" ref="C29:P29" si="13">+C9-C27</f>
        <v>22756</v>
      </c>
      <c r="D29" s="76">
        <f t="shared" si="13"/>
        <v>-5412</v>
      </c>
      <c r="E29" s="76">
        <f t="shared" si="13"/>
        <v>-5769.5</v>
      </c>
      <c r="F29" s="76">
        <f t="shared" si="13"/>
        <v>-5769.5</v>
      </c>
      <c r="G29" s="76">
        <f t="shared" si="13"/>
        <v>-4240</v>
      </c>
      <c r="H29" s="76">
        <f t="shared" si="13"/>
        <v>-3266.875</v>
      </c>
      <c r="I29" s="76">
        <f t="shared" si="13"/>
        <v>-2348.75</v>
      </c>
      <c r="J29" s="76">
        <f t="shared" si="13"/>
        <v>-1375.625</v>
      </c>
      <c r="K29" s="76">
        <f t="shared" si="13"/>
        <v>-3834.5</v>
      </c>
      <c r="L29" s="76">
        <f t="shared" si="13"/>
        <v>-3834.5</v>
      </c>
      <c r="M29" s="76">
        <f t="shared" si="13"/>
        <v>-2284.5</v>
      </c>
      <c r="N29" s="76">
        <f t="shared" si="13"/>
        <v>-1284.5</v>
      </c>
      <c r="O29" s="76">
        <f t="shared" si="13"/>
        <v>-284.5</v>
      </c>
      <c r="P29" s="76">
        <f t="shared" si="13"/>
        <v>715.5</v>
      </c>
      <c r="Q29" s="69"/>
      <c r="R29" s="69"/>
      <c r="S29" s="66"/>
      <c r="T29" s="66"/>
    </row>
    <row r="30" spans="1:20" ht="16.5" thickTop="1" x14ac:dyDescent="0.25">
      <c r="B30" s="65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6"/>
      <c r="T30" s="66"/>
    </row>
    <row r="31" spans="1:20" x14ac:dyDescent="0.25">
      <c r="A31" s="48" t="s">
        <v>58</v>
      </c>
      <c r="B31" s="65"/>
      <c r="C31" s="77">
        <v>0</v>
      </c>
      <c r="D31" s="77">
        <f>+C33</f>
        <v>22756</v>
      </c>
      <c r="E31" s="77">
        <f t="shared" ref="E31:P31" si="14">+D33</f>
        <v>17344</v>
      </c>
      <c r="F31" s="77">
        <f t="shared" si="14"/>
        <v>11574.5</v>
      </c>
      <c r="G31" s="77">
        <f t="shared" si="14"/>
        <v>5805</v>
      </c>
      <c r="H31" s="77">
        <f t="shared" si="14"/>
        <v>1565</v>
      </c>
      <c r="I31" s="77">
        <f t="shared" si="14"/>
        <v>-1701.875</v>
      </c>
      <c r="J31" s="77">
        <f t="shared" si="14"/>
        <v>-4050.625</v>
      </c>
      <c r="K31" s="77">
        <f t="shared" si="14"/>
        <v>-5426.25</v>
      </c>
      <c r="L31" s="77">
        <f t="shared" si="14"/>
        <v>-9260.75</v>
      </c>
      <c r="M31" s="77">
        <f t="shared" si="14"/>
        <v>-13095.25</v>
      </c>
      <c r="N31" s="77">
        <f t="shared" si="14"/>
        <v>-15379.75</v>
      </c>
      <c r="O31" s="77">
        <f t="shared" si="14"/>
        <v>-16664.25</v>
      </c>
      <c r="P31" s="77">
        <f t="shared" si="14"/>
        <v>-16948.75</v>
      </c>
      <c r="Q31" s="69"/>
      <c r="R31" s="69"/>
      <c r="S31" s="66"/>
      <c r="T31" s="66"/>
    </row>
    <row r="32" spans="1:20" x14ac:dyDescent="0.25">
      <c r="B32" s="65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6"/>
      <c r="T32" s="66"/>
    </row>
    <row r="33" spans="1:20" ht="16.5" thickBot="1" x14ac:dyDescent="0.3">
      <c r="A33" s="48" t="s">
        <v>59</v>
      </c>
      <c r="B33" s="65"/>
      <c r="C33" s="78">
        <f>+C31+C29</f>
        <v>22756</v>
      </c>
      <c r="D33" s="78">
        <f>+D31+D29</f>
        <v>17344</v>
      </c>
      <c r="E33" s="78">
        <f t="shared" ref="E33:P33" si="15">+E31+E29</f>
        <v>11574.5</v>
      </c>
      <c r="F33" s="78">
        <f t="shared" si="15"/>
        <v>5805</v>
      </c>
      <c r="G33" s="78">
        <f t="shared" si="15"/>
        <v>1565</v>
      </c>
      <c r="H33" s="78">
        <f t="shared" si="15"/>
        <v>-1701.875</v>
      </c>
      <c r="I33" s="78">
        <f t="shared" si="15"/>
        <v>-4050.625</v>
      </c>
      <c r="J33" s="78">
        <f t="shared" si="15"/>
        <v>-5426.25</v>
      </c>
      <c r="K33" s="78">
        <f t="shared" si="15"/>
        <v>-9260.75</v>
      </c>
      <c r="L33" s="78">
        <f t="shared" si="15"/>
        <v>-13095.25</v>
      </c>
      <c r="M33" s="78">
        <f t="shared" si="15"/>
        <v>-15379.75</v>
      </c>
      <c r="N33" s="78">
        <f t="shared" si="15"/>
        <v>-16664.25</v>
      </c>
      <c r="O33" s="78">
        <f t="shared" si="15"/>
        <v>-16948.75</v>
      </c>
      <c r="P33" s="78">
        <f t="shared" si="15"/>
        <v>-16233.25</v>
      </c>
      <c r="Q33" s="69"/>
      <c r="R33" s="69"/>
      <c r="S33" s="66"/>
      <c r="T33" s="66"/>
    </row>
    <row r="34" spans="1:20" ht="16.5" thickTop="1" x14ac:dyDescent="0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20" x14ac:dyDescent="0.25">
      <c r="C35" s="22"/>
      <c r="D35" s="22"/>
      <c r="E35" s="81"/>
      <c r="F35" s="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0" x14ac:dyDescent="0.25">
      <c r="C36" s="22"/>
      <c r="D36" s="22"/>
      <c r="E36" s="81"/>
      <c r="F36" s="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20" x14ac:dyDescent="0.25">
      <c r="E37" s="81"/>
      <c r="F37" s="4"/>
    </row>
    <row r="38" spans="1:20" x14ac:dyDescent="0.25">
      <c r="E38" s="81"/>
      <c r="F38" s="4"/>
    </row>
    <row r="39" spans="1:20" x14ac:dyDescent="0.25">
      <c r="E39" s="81"/>
      <c r="F39" s="4"/>
    </row>
    <row r="40" spans="1:20" x14ac:dyDescent="0.25">
      <c r="E40" s="81"/>
      <c r="F40" s="4"/>
    </row>
    <row r="41" spans="1:20" x14ac:dyDescent="0.25">
      <c r="E41" s="81"/>
      <c r="F41" s="4"/>
    </row>
    <row r="42" spans="1:20" x14ac:dyDescent="0.25">
      <c r="E42" s="81"/>
      <c r="F42" s="4"/>
    </row>
    <row r="43" spans="1:20" x14ac:dyDescent="0.25">
      <c r="E43" s="81"/>
      <c r="F43" s="4"/>
    </row>
    <row r="44" spans="1:20" x14ac:dyDescent="0.25">
      <c r="E44" s="81"/>
      <c r="F44" s="4"/>
    </row>
    <row r="45" spans="1:20" x14ac:dyDescent="0.25">
      <c r="E45" s="81"/>
      <c r="F45" s="4"/>
    </row>
    <row r="46" spans="1:20" x14ac:dyDescent="0.25">
      <c r="E46" s="81"/>
      <c r="F46" s="4"/>
    </row>
    <row r="47" spans="1:20" x14ac:dyDescent="0.25">
      <c r="E47" s="81"/>
      <c r="F47" s="4"/>
    </row>
    <row r="48" spans="1:20" x14ac:dyDescent="0.25">
      <c r="E48" s="81"/>
      <c r="F48" s="4"/>
    </row>
    <row r="49" spans="5:6" x14ac:dyDescent="0.25">
      <c r="E49" s="81"/>
    </row>
    <row r="50" spans="5:6" x14ac:dyDescent="0.25">
      <c r="F50" s="26"/>
    </row>
  </sheetData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A3" sqref="A3:H22"/>
    </sheetView>
  </sheetViews>
  <sheetFormatPr defaultRowHeight="15.75" x14ac:dyDescent="0.25"/>
  <cols>
    <col min="1" max="1" width="12.5" customWidth="1"/>
    <col min="2" max="2" width="11" customWidth="1"/>
    <col min="5" max="5" width="10.875" customWidth="1"/>
  </cols>
  <sheetData>
    <row r="1" spans="1:8" x14ac:dyDescent="0.25">
      <c r="A1" s="6" t="e">
        <f>+Sheet5!#REF!</f>
        <v>#REF!</v>
      </c>
      <c r="B1" s="6"/>
      <c r="C1" s="46"/>
      <c r="D1" s="46"/>
      <c r="E1" s="46"/>
    </row>
    <row r="2" spans="1:8" x14ac:dyDescent="0.25">
      <c r="A2" s="6" t="e">
        <f>+Sheet5!#REF!</f>
        <v>#REF!</v>
      </c>
      <c r="B2" s="6" t="e">
        <f>+Sheet5!#REF!</f>
        <v>#REF!</v>
      </c>
      <c r="C2" s="46"/>
      <c r="D2" s="46"/>
    </row>
    <row r="3" spans="1:8" x14ac:dyDescent="0.25">
      <c r="A3" s="48"/>
      <c r="B3" s="42"/>
      <c r="C3" s="43"/>
      <c r="D3" s="44"/>
      <c r="E3" s="62" t="s">
        <v>51</v>
      </c>
      <c r="F3" s="1" t="s">
        <v>6</v>
      </c>
      <c r="G3" s="1" t="s">
        <v>6</v>
      </c>
      <c r="H3" s="1" t="s">
        <v>6</v>
      </c>
    </row>
    <row r="4" spans="1:8" x14ac:dyDescent="0.25">
      <c r="A4" s="48"/>
      <c r="B4" s="42"/>
      <c r="C4" s="43"/>
      <c r="D4" s="44"/>
      <c r="E4" s="44"/>
      <c r="F4" s="1">
        <v>1</v>
      </c>
      <c r="G4" s="1">
        <f>+F4+1</f>
        <v>2</v>
      </c>
      <c r="H4" s="1">
        <f t="shared" ref="H4" si="0">+G4+1</f>
        <v>3</v>
      </c>
    </row>
    <row r="5" spans="1:8" x14ac:dyDescent="0.25">
      <c r="A5" s="57" t="s">
        <v>18</v>
      </c>
      <c r="B5" s="42"/>
      <c r="C5" s="43"/>
      <c r="D5" s="43"/>
      <c r="E5" s="43"/>
      <c r="F5" s="51"/>
      <c r="G5" s="51"/>
      <c r="H5" s="51"/>
    </row>
    <row r="6" spans="1:8" x14ac:dyDescent="0.25">
      <c r="A6" s="57" t="s">
        <v>34</v>
      </c>
      <c r="B6" s="42"/>
      <c r="C6" s="43"/>
      <c r="D6" s="43"/>
      <c r="E6" s="43"/>
      <c r="F6" s="51"/>
      <c r="G6" s="51"/>
      <c r="H6" s="51"/>
    </row>
    <row r="7" spans="1:8" x14ac:dyDescent="0.25">
      <c r="A7" s="57" t="s">
        <v>35</v>
      </c>
      <c r="B7" s="42"/>
      <c r="C7" s="43"/>
      <c r="D7" s="43"/>
      <c r="E7" s="43"/>
      <c r="F7" s="51"/>
      <c r="G7" s="51"/>
      <c r="H7" s="51"/>
    </row>
    <row r="8" spans="1:8" x14ac:dyDescent="0.25">
      <c r="A8" s="57" t="s">
        <v>36</v>
      </c>
      <c r="B8" s="42"/>
      <c r="C8" s="43"/>
      <c r="D8" s="43"/>
      <c r="E8" s="43"/>
      <c r="F8" s="51"/>
      <c r="G8" s="51"/>
      <c r="H8" s="51"/>
    </row>
    <row r="9" spans="1:8" x14ac:dyDescent="0.25">
      <c r="A9" s="57" t="s">
        <v>37</v>
      </c>
      <c r="B9" s="42"/>
      <c r="C9" s="47"/>
      <c r="D9" s="47"/>
      <c r="E9" s="43"/>
      <c r="F9" s="47"/>
      <c r="G9" s="47"/>
      <c r="H9" s="47"/>
    </row>
    <row r="10" spans="1:8" x14ac:dyDescent="0.25">
      <c r="A10" s="57" t="s">
        <v>38</v>
      </c>
      <c r="B10" s="42"/>
      <c r="C10" s="47">
        <f>SUM(C6:C9)</f>
        <v>0</v>
      </c>
      <c r="D10" s="47">
        <f>SUM(D6:D9)</f>
        <v>0</v>
      </c>
      <c r="E10" s="43"/>
      <c r="F10" s="47">
        <f t="shared" ref="F10:H10" si="1">SUM(F6:F9)</f>
        <v>0</v>
      </c>
      <c r="G10" s="47">
        <f t="shared" si="1"/>
        <v>0</v>
      </c>
      <c r="H10" s="47">
        <f t="shared" si="1"/>
        <v>0</v>
      </c>
    </row>
    <row r="11" spans="1:8" x14ac:dyDescent="0.25">
      <c r="A11" s="57"/>
      <c r="B11" s="42"/>
      <c r="C11" s="43"/>
      <c r="D11" s="43"/>
      <c r="E11" s="43"/>
      <c r="F11" s="51"/>
      <c r="G11" s="51"/>
      <c r="H11" s="51"/>
    </row>
    <row r="12" spans="1:8" x14ac:dyDescent="0.25">
      <c r="A12" s="57" t="s">
        <v>24</v>
      </c>
      <c r="B12" s="42"/>
      <c r="C12" s="43"/>
      <c r="D12" s="43"/>
      <c r="E12" s="43"/>
      <c r="F12" s="51"/>
      <c r="G12" s="51"/>
      <c r="H12" s="51"/>
    </row>
    <row r="13" spans="1:8" x14ac:dyDescent="0.25">
      <c r="A13" s="57" t="s">
        <v>29</v>
      </c>
      <c r="B13" s="45"/>
      <c r="C13" s="38"/>
      <c r="D13" s="38"/>
      <c r="E13" s="38"/>
      <c r="F13" s="38"/>
      <c r="G13" s="38"/>
      <c r="H13" s="38"/>
    </row>
    <row r="14" spans="1:8" x14ac:dyDescent="0.25">
      <c r="A14" s="57" t="s">
        <v>30</v>
      </c>
      <c r="B14" s="45"/>
      <c r="C14" s="43"/>
      <c r="D14" s="43"/>
      <c r="E14" s="43"/>
      <c r="F14" s="43"/>
      <c r="G14" s="43"/>
      <c r="H14" s="43"/>
    </row>
    <row r="15" spans="1:8" x14ac:dyDescent="0.25">
      <c r="A15" s="57" t="s">
        <v>47</v>
      </c>
      <c r="B15" s="39"/>
      <c r="C15" s="37"/>
      <c r="D15" s="37"/>
      <c r="E15" s="37"/>
      <c r="F15" s="37"/>
      <c r="G15" s="37"/>
      <c r="H15" s="37"/>
    </row>
    <row r="16" spans="1:8" x14ac:dyDescent="0.25">
      <c r="A16" s="57" t="s">
        <v>31</v>
      </c>
      <c r="B16" s="45"/>
      <c r="C16" s="47"/>
      <c r="D16" s="47"/>
      <c r="E16" s="43"/>
      <c r="F16" s="47"/>
      <c r="G16" s="47"/>
      <c r="H16" s="47"/>
    </row>
    <row r="17" spans="1:8" x14ac:dyDescent="0.25">
      <c r="A17" s="57" t="s">
        <v>39</v>
      </c>
      <c r="B17" s="45"/>
      <c r="C17" s="38">
        <f>SUM(C13:C16)</f>
        <v>0</v>
      </c>
      <c r="D17" s="38">
        <f>SUM(D13:D16)</f>
        <v>0</v>
      </c>
      <c r="E17" s="38"/>
      <c r="F17" s="38">
        <f>SUM(F13:F16)</f>
        <v>0</v>
      </c>
      <c r="G17" s="38">
        <f>SUM(G13:G16)</f>
        <v>0</v>
      </c>
      <c r="H17" s="38">
        <f>SUM(H13:H16)</f>
        <v>0</v>
      </c>
    </row>
    <row r="18" spans="1:8" x14ac:dyDescent="0.25">
      <c r="A18" s="57" t="s">
        <v>40</v>
      </c>
      <c r="B18" s="50">
        <v>0.125</v>
      </c>
      <c r="C18" s="40">
        <f>+C17*B18</f>
        <v>0</v>
      </c>
      <c r="D18" s="47">
        <f>+D17*$B18</f>
        <v>0</v>
      </c>
      <c r="E18" s="43"/>
      <c r="F18" s="47">
        <f>+F17*$B18</f>
        <v>0</v>
      </c>
      <c r="G18" s="47">
        <f>+G17*$B18</f>
        <v>0</v>
      </c>
      <c r="H18" s="47">
        <f>+H17*$B18</f>
        <v>0</v>
      </c>
    </row>
    <row r="19" spans="1:8" x14ac:dyDescent="0.25">
      <c r="A19" s="57" t="s">
        <v>32</v>
      </c>
      <c r="B19" s="45"/>
      <c r="C19" s="49">
        <f>SUM(C17:C18)</f>
        <v>0</v>
      </c>
      <c r="D19" s="49">
        <f>SUM(D17:D18)</f>
        <v>0</v>
      </c>
      <c r="E19" s="41"/>
      <c r="F19" s="49">
        <f>SUM(F17:F18)</f>
        <v>0</v>
      </c>
      <c r="G19" s="49">
        <f>SUM(G17:G18)</f>
        <v>0</v>
      </c>
      <c r="H19" s="49">
        <f>SUM(H17:H18)</f>
        <v>0</v>
      </c>
    </row>
    <row r="20" spans="1:8" x14ac:dyDescent="0.25">
      <c r="A20" s="57"/>
      <c r="B20" s="42"/>
      <c r="C20" s="38"/>
      <c r="D20" s="43"/>
      <c r="E20" s="43"/>
      <c r="F20" s="43"/>
      <c r="G20" s="43"/>
      <c r="H20" s="43"/>
    </row>
    <row r="21" spans="1:8" ht="16.5" thickBot="1" x14ac:dyDescent="0.3">
      <c r="A21" s="57" t="s">
        <v>33</v>
      </c>
      <c r="B21" s="45"/>
      <c r="C21" s="52">
        <f>+C10-C19</f>
        <v>0</v>
      </c>
      <c r="D21" s="52">
        <f>+D10-D19</f>
        <v>0</v>
      </c>
      <c r="E21" s="38"/>
      <c r="F21" s="52">
        <f>+F10-F19</f>
        <v>0</v>
      </c>
      <c r="G21" s="52">
        <f>+G10-G19</f>
        <v>0</v>
      </c>
      <c r="H21" s="52">
        <f>+H10-H19</f>
        <v>0</v>
      </c>
    </row>
    <row r="22" spans="1:8" ht="16.5" thickTop="1" x14ac:dyDescent="0.25">
      <c r="A22" s="48"/>
      <c r="B22" s="46"/>
      <c r="C22" s="53"/>
      <c r="D22" s="53"/>
      <c r="E22" s="53"/>
      <c r="F22" s="22"/>
      <c r="G22" s="22"/>
      <c r="H22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28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33" sqref="D33"/>
    </sheetView>
  </sheetViews>
  <sheetFormatPr defaultRowHeight="15.75" x14ac:dyDescent="0.25"/>
  <cols>
    <col min="1" max="1" width="11.375" style="6" customWidth="1"/>
    <col min="2" max="2" width="25.625" style="6" customWidth="1"/>
    <col min="3" max="3" width="10.125" style="3" bestFit="1" customWidth="1"/>
    <col min="4" max="4" width="14.625" style="10" customWidth="1"/>
    <col min="5" max="5" width="7.375" style="10" customWidth="1"/>
    <col min="6" max="6" width="2.125" customWidth="1"/>
    <col min="7" max="7" width="12.5" customWidth="1"/>
    <col min="8" max="8" width="12.875" customWidth="1"/>
    <col min="9" max="9" width="6.375" customWidth="1"/>
    <col min="10" max="12" width="18.625" customWidth="1"/>
  </cols>
  <sheetData>
    <row r="1" spans="1:11" x14ac:dyDescent="0.25">
      <c r="A1" s="6" t="str">
        <f>+'Implementation Cash Flow Budget'!A1</f>
        <v>Sample Company</v>
      </c>
    </row>
    <row r="2" spans="1:11" x14ac:dyDescent="0.25">
      <c r="A2" s="6" t="s">
        <v>82</v>
      </c>
      <c r="C2" s="82">
        <f>+'Implementation Cash Flow Budget'!B2</f>
        <v>2019</v>
      </c>
      <c r="H2" s="22"/>
    </row>
    <row r="3" spans="1:11" x14ac:dyDescent="0.25">
      <c r="H3" s="22"/>
    </row>
    <row r="4" spans="1:11" s="7" customFormat="1" x14ac:dyDescent="0.25">
      <c r="B4" s="7" t="s">
        <v>0</v>
      </c>
      <c r="C4" s="8" t="s">
        <v>1</v>
      </c>
      <c r="D4" s="7" t="s">
        <v>5</v>
      </c>
      <c r="E4" s="7" t="s">
        <v>23</v>
      </c>
      <c r="G4" s="13" t="s">
        <v>18</v>
      </c>
      <c r="H4" s="23" t="s">
        <v>19</v>
      </c>
      <c r="I4" s="13"/>
      <c r="J4" s="13"/>
      <c r="K4" s="1"/>
    </row>
    <row r="5" spans="1:11" x14ac:dyDescent="0.25">
      <c r="H5" s="22"/>
    </row>
    <row r="6" spans="1:11" x14ac:dyDescent="0.25">
      <c r="B6" s="6" t="s">
        <v>7</v>
      </c>
      <c r="C6" s="3">
        <v>950</v>
      </c>
      <c r="H6" s="27"/>
    </row>
    <row r="7" spans="1:11" ht="31.5" x14ac:dyDescent="0.25">
      <c r="B7" s="5" t="s">
        <v>8</v>
      </c>
      <c r="H7" s="27"/>
    </row>
    <row r="8" spans="1:11" x14ac:dyDescent="0.25">
      <c r="C8" s="3">
        <v>1500</v>
      </c>
      <c r="G8" s="17">
        <f>+C8</f>
        <v>1500</v>
      </c>
      <c r="H8" s="27">
        <v>10</v>
      </c>
    </row>
    <row r="9" spans="1:11" x14ac:dyDescent="0.25">
      <c r="H9" s="27"/>
    </row>
    <row r="10" spans="1:11" x14ac:dyDescent="0.25">
      <c r="C10" s="3">
        <v>2100</v>
      </c>
      <c r="H10" s="27"/>
    </row>
    <row r="11" spans="1:11" x14ac:dyDescent="0.25">
      <c r="B11" s="6" t="s">
        <v>2</v>
      </c>
      <c r="H11" s="27"/>
    </row>
    <row r="12" spans="1:11" x14ac:dyDescent="0.25">
      <c r="H12" s="27"/>
    </row>
    <row r="13" spans="1:11" ht="31.5" x14ac:dyDescent="0.25">
      <c r="B13" s="6" t="s">
        <v>3</v>
      </c>
      <c r="C13" s="3">
        <v>150</v>
      </c>
      <c r="D13" s="11" t="s">
        <v>17</v>
      </c>
      <c r="E13" s="11"/>
      <c r="G13" s="17">
        <f>+C13</f>
        <v>150</v>
      </c>
      <c r="H13" s="27">
        <v>5</v>
      </c>
    </row>
    <row r="14" spans="1:11" x14ac:dyDescent="0.25">
      <c r="B14" s="63" t="s">
        <v>52</v>
      </c>
      <c r="H14" s="27"/>
    </row>
    <row r="15" spans="1:11" x14ac:dyDescent="0.25">
      <c r="H15" s="27"/>
    </row>
    <row r="16" spans="1:11" x14ac:dyDescent="0.25">
      <c r="B16" s="6" t="s">
        <v>4</v>
      </c>
      <c r="C16" s="3">
        <v>800</v>
      </c>
      <c r="D16" s="10" t="s">
        <v>6</v>
      </c>
      <c r="E16" s="10">
        <v>6</v>
      </c>
      <c r="G16" s="3">
        <f>+C16*E16</f>
        <v>4800</v>
      </c>
      <c r="H16" s="27">
        <v>156</v>
      </c>
    </row>
    <row r="17" spans="2:9" x14ac:dyDescent="0.25">
      <c r="B17" s="9" t="s">
        <v>9</v>
      </c>
      <c r="H17" s="27"/>
    </row>
    <row r="18" spans="2:9" x14ac:dyDescent="0.25">
      <c r="H18" s="27"/>
    </row>
    <row r="19" spans="2:9" ht="47.25" x14ac:dyDescent="0.25">
      <c r="B19" s="12" t="s">
        <v>10</v>
      </c>
      <c r="C19" s="3">
        <v>1200</v>
      </c>
      <c r="D19" s="11" t="s">
        <v>11</v>
      </c>
      <c r="E19" s="11"/>
      <c r="G19" s="17">
        <f>+C19</f>
        <v>1200</v>
      </c>
      <c r="H19" s="27"/>
    </row>
    <row r="20" spans="2:9" x14ac:dyDescent="0.25">
      <c r="B20" s="64" t="s">
        <v>11</v>
      </c>
      <c r="D20" s="11"/>
      <c r="E20" s="11"/>
      <c r="G20" s="17"/>
      <c r="H20" s="27"/>
    </row>
    <row r="21" spans="2:9" x14ac:dyDescent="0.25">
      <c r="H21" s="22"/>
    </row>
    <row r="22" spans="2:9" ht="16.5" thickBot="1" x14ac:dyDescent="0.3">
      <c r="B22" s="6" t="s">
        <v>20</v>
      </c>
      <c r="G22" s="16">
        <f>SUM(G5:G21)</f>
        <v>7650</v>
      </c>
      <c r="H22" s="24">
        <f>SUM(H5:H21)</f>
        <v>171</v>
      </c>
      <c r="I22" s="26"/>
    </row>
    <row r="23" spans="2:9" x14ac:dyDescent="0.25">
      <c r="H23" s="22"/>
    </row>
    <row r="24" spans="2:9" x14ac:dyDescent="0.25">
      <c r="B24" s="6" t="s">
        <v>21</v>
      </c>
      <c r="H24" s="25">
        <f>+'Total Cost per Direct Staff Hou'!E15</f>
        <v>45</v>
      </c>
    </row>
    <row r="25" spans="2:9" x14ac:dyDescent="0.25">
      <c r="H25" s="22"/>
    </row>
    <row r="26" spans="2:9" x14ac:dyDescent="0.25">
      <c r="B26" s="6" t="s">
        <v>46</v>
      </c>
      <c r="H26" s="60">
        <f>+H22*H24</f>
        <v>7695</v>
      </c>
    </row>
    <row r="27" spans="2:9" x14ac:dyDescent="0.25">
      <c r="H27" s="22"/>
    </row>
    <row r="28" spans="2:9" ht="16.5" thickBot="1" x14ac:dyDescent="0.3">
      <c r="B28" s="6" t="s">
        <v>22</v>
      </c>
      <c r="H28" s="59">
        <f>+G22-H26</f>
        <v>-45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XFD30"/>
    </sheetView>
  </sheetViews>
  <sheetFormatPr defaultRowHeight="15.75" x14ac:dyDescent="0.25"/>
  <cols>
    <col min="1" max="1" width="8" style="6" customWidth="1"/>
    <col min="2" max="2" width="34.625" style="6" customWidth="1"/>
    <col min="3" max="3" width="10.125" style="3" bestFit="1" customWidth="1"/>
    <col min="4" max="4" width="7.375" style="10" customWidth="1"/>
    <col min="5" max="5" width="2.125" customWidth="1"/>
    <col min="6" max="6" width="9.625" style="22" customWidth="1"/>
    <col min="7" max="7" width="12.875" customWidth="1"/>
    <col min="8" max="8" width="6.375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19"/>
  <sheetViews>
    <sheetView tabSelected="1" workbookViewId="0">
      <selection activeCell="F15" sqref="F15"/>
    </sheetView>
  </sheetViews>
  <sheetFormatPr defaultRowHeight="15.75" x14ac:dyDescent="0.25"/>
  <cols>
    <col min="1" max="1" width="13.875" customWidth="1"/>
    <col min="2" max="2" width="25.75" customWidth="1"/>
    <col min="4" max="4" width="5" customWidth="1"/>
    <col min="6" max="6" width="28.625" customWidth="1"/>
    <col min="7" max="7" width="2.875" customWidth="1"/>
  </cols>
  <sheetData>
    <row r="1" spans="1:7" x14ac:dyDescent="0.25">
      <c r="A1" s="6" t="str">
        <f>+'Implementation Cash Flow Budget'!A1</f>
        <v>Sample Company</v>
      </c>
      <c r="B1" s="6"/>
    </row>
    <row r="2" spans="1:7" x14ac:dyDescent="0.25">
      <c r="A2" s="6" t="s">
        <v>83</v>
      </c>
      <c r="C2" s="1">
        <f>+'Implementation Cash Flow Budget'!B2</f>
        <v>2019</v>
      </c>
    </row>
    <row r="4" spans="1:7" s="21" customFormat="1" x14ac:dyDescent="0.25">
      <c r="A4" s="29"/>
      <c r="B4" s="29"/>
      <c r="C4" s="20"/>
    </row>
    <row r="5" spans="1:7" s="21" customFormat="1" ht="31.5" x14ac:dyDescent="0.25">
      <c r="A5" s="29"/>
      <c r="B5" s="29"/>
      <c r="C5" s="20"/>
      <c r="E5" s="80" t="s">
        <v>15</v>
      </c>
      <c r="F5" s="13" t="s">
        <v>61</v>
      </c>
    </row>
    <row r="6" spans="1:7" s="19" customFormat="1" x14ac:dyDescent="0.25">
      <c r="B6" s="30" t="s">
        <v>12</v>
      </c>
      <c r="C6" s="18"/>
      <c r="D6" s="14"/>
      <c r="E6" s="28">
        <v>15</v>
      </c>
      <c r="F6" s="31"/>
      <c r="G6" s="15"/>
    </row>
    <row r="7" spans="1:7" s="21" customFormat="1" x14ac:dyDescent="0.25">
      <c r="A7" s="29"/>
      <c r="B7" s="29" t="s">
        <v>13</v>
      </c>
      <c r="C7" s="20"/>
      <c r="E7" s="20">
        <f>+E$6*F7</f>
        <v>3</v>
      </c>
      <c r="F7" s="31">
        <v>0.2</v>
      </c>
    </row>
    <row r="8" spans="1:7" s="21" customFormat="1" ht="31.5" x14ac:dyDescent="0.25">
      <c r="A8" s="29"/>
      <c r="B8" s="32" t="s">
        <v>60</v>
      </c>
      <c r="C8" s="20"/>
      <c r="E8" s="20">
        <f>SUM(E6:E7)*F8</f>
        <v>7.2</v>
      </c>
      <c r="F8" s="31">
        <v>0.4</v>
      </c>
    </row>
    <row r="9" spans="1:7" s="21" customFormat="1" ht="30" customHeight="1" x14ac:dyDescent="0.25">
      <c r="A9" s="29"/>
      <c r="B9" s="32" t="s">
        <v>77</v>
      </c>
      <c r="C9" s="20"/>
      <c r="E9" s="20">
        <f>SUM(E6:E7)*F9</f>
        <v>3.6</v>
      </c>
      <c r="F9" s="31">
        <v>0.2</v>
      </c>
    </row>
    <row r="10" spans="1:7" s="21" customFormat="1" ht="31.5" x14ac:dyDescent="0.25">
      <c r="A10" s="29"/>
      <c r="B10" s="32" t="s">
        <v>62</v>
      </c>
      <c r="C10" s="20"/>
      <c r="E10" s="33">
        <f>SUM(E6:E9)*F10</f>
        <v>2.8800000000000003</v>
      </c>
      <c r="F10" s="31">
        <v>0.1</v>
      </c>
    </row>
    <row r="11" spans="1:7" s="21" customFormat="1" x14ac:dyDescent="0.25">
      <c r="A11" s="29"/>
      <c r="B11" s="29" t="s">
        <v>14</v>
      </c>
      <c r="C11" s="20"/>
      <c r="E11" s="34">
        <f>SUM(E6:E10)</f>
        <v>31.68</v>
      </c>
    </row>
    <row r="12" spans="1:7" s="21" customFormat="1" x14ac:dyDescent="0.25">
      <c r="A12" s="29"/>
      <c r="B12" s="29"/>
      <c r="C12" s="20"/>
    </row>
    <row r="13" spans="1:7" s="21" customFormat="1" ht="60.6" customHeight="1" x14ac:dyDescent="0.25">
      <c r="A13" s="29"/>
      <c r="B13" s="29" t="s">
        <v>16</v>
      </c>
      <c r="C13" s="20"/>
      <c r="E13" s="35">
        <v>0.7</v>
      </c>
      <c r="F13" s="83" t="s">
        <v>63</v>
      </c>
    </row>
    <row r="14" spans="1:7" s="21" customFormat="1" x14ac:dyDescent="0.25">
      <c r="A14" s="29"/>
      <c r="B14" s="29"/>
      <c r="C14" s="20"/>
    </row>
    <row r="15" spans="1:7" s="21" customFormat="1" ht="32.25" thickBot="1" x14ac:dyDescent="0.3">
      <c r="A15" s="29"/>
      <c r="B15" s="29" t="s">
        <v>84</v>
      </c>
      <c r="C15" s="20"/>
      <c r="E15" s="36">
        <f>ROUND(+E11/E13,0)</f>
        <v>45</v>
      </c>
      <c r="F15" s="83" t="s">
        <v>64</v>
      </c>
    </row>
    <row r="16" spans="1:7" s="21" customFormat="1" x14ac:dyDescent="0.25">
      <c r="A16" s="29"/>
      <c r="B16" s="29"/>
      <c r="C16" s="20"/>
    </row>
    <row r="17" spans="1:5" s="21" customFormat="1" x14ac:dyDescent="0.25">
      <c r="A17" s="29"/>
      <c r="B17" s="29"/>
      <c r="C17" s="20"/>
    </row>
    <row r="18" spans="1:5" s="21" customFormat="1" x14ac:dyDescent="0.25">
      <c r="A18" s="29"/>
      <c r="B18" s="29"/>
      <c r="C18" s="20"/>
    </row>
    <row r="19" spans="1:5" s="21" customFormat="1" x14ac:dyDescent="0.25">
      <c r="A19" s="29"/>
      <c r="B19" s="29"/>
      <c r="C19" s="20"/>
      <c r="E19" s="79"/>
    </row>
  </sheetData>
  <hyperlinks>
    <hyperlink ref="E15" r:id="rId1" display="=@round(+H38/H40,0)" xr:uid="{00000000-0004-0000-0500-000000000000}"/>
  </hyperlinks>
  <pageMargins left="0.7" right="0.7" top="0.75" bottom="0.75" header="0.3" footer="0.3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C31"/>
  <sheetViews>
    <sheetView workbookViewId="0">
      <selection activeCell="E23" sqref="E23"/>
    </sheetView>
  </sheetViews>
  <sheetFormatPr defaultRowHeight="15.75" x14ac:dyDescent="0.25"/>
  <cols>
    <col min="2" max="2" width="24.375" customWidth="1"/>
    <col min="3" max="3" width="10.125" customWidth="1"/>
    <col min="4" max="4" width="19.5" customWidth="1"/>
  </cols>
  <sheetData>
    <row r="1" spans="1:3" x14ac:dyDescent="0.25">
      <c r="A1" s="84" t="s">
        <v>85</v>
      </c>
      <c r="B1" s="84"/>
      <c r="C1" s="85"/>
    </row>
    <row r="2" spans="1:3" x14ac:dyDescent="0.25">
      <c r="A2" s="84" t="s">
        <v>86</v>
      </c>
      <c r="B2" s="86">
        <v>43738</v>
      </c>
      <c r="C2" s="85"/>
    </row>
    <row r="3" spans="1:3" x14ac:dyDescent="0.25">
      <c r="A3" s="85"/>
      <c r="B3" s="85"/>
      <c r="C3" s="87"/>
    </row>
    <row r="4" spans="1:3" x14ac:dyDescent="0.25">
      <c r="A4" s="85"/>
      <c r="B4" s="85"/>
      <c r="C4" s="87" t="s">
        <v>87</v>
      </c>
    </row>
    <row r="5" spans="1:3" x14ac:dyDescent="0.25">
      <c r="A5" s="88" t="s">
        <v>88</v>
      </c>
      <c r="B5" s="88"/>
      <c r="C5" s="89" t="s">
        <v>89</v>
      </c>
    </row>
    <row r="6" spans="1:3" x14ac:dyDescent="0.25">
      <c r="A6" s="85" t="s">
        <v>90</v>
      </c>
      <c r="B6" s="85"/>
      <c r="C6" s="90">
        <v>439372</v>
      </c>
    </row>
    <row r="7" spans="1:3" x14ac:dyDescent="0.25">
      <c r="A7" s="85" t="s">
        <v>91</v>
      </c>
      <c r="B7" s="85"/>
      <c r="C7" s="90">
        <v>0</v>
      </c>
    </row>
    <row r="8" spans="1:3" x14ac:dyDescent="0.25">
      <c r="A8" s="85" t="s">
        <v>92</v>
      </c>
      <c r="B8" s="85"/>
      <c r="C8" s="90">
        <v>0</v>
      </c>
    </row>
    <row r="9" spans="1:3" ht="16.5" thickBot="1" x14ac:dyDescent="0.3">
      <c r="A9" s="85" t="s">
        <v>93</v>
      </c>
      <c r="B9" s="85"/>
      <c r="C9" s="91">
        <v>0</v>
      </c>
    </row>
    <row r="10" spans="1:3" ht="16.5" thickBot="1" x14ac:dyDescent="0.3">
      <c r="A10" s="88" t="s">
        <v>94</v>
      </c>
      <c r="B10" s="88"/>
      <c r="C10" s="92">
        <v>439372</v>
      </c>
    </row>
    <row r="11" spans="1:3" x14ac:dyDescent="0.25">
      <c r="A11" s="85"/>
      <c r="B11" s="85"/>
      <c r="C11" s="90"/>
    </row>
    <row r="12" spans="1:3" x14ac:dyDescent="0.25">
      <c r="A12" s="88" t="s">
        <v>95</v>
      </c>
      <c r="B12" s="88"/>
      <c r="C12" s="90"/>
    </row>
    <row r="13" spans="1:3" x14ac:dyDescent="0.25">
      <c r="A13" s="85" t="s">
        <v>96</v>
      </c>
      <c r="B13" s="85"/>
      <c r="C13" s="90">
        <v>199597.64923076922</v>
      </c>
    </row>
    <row r="14" spans="1:3" x14ac:dyDescent="0.25">
      <c r="A14" s="85" t="s">
        <v>30</v>
      </c>
      <c r="B14" s="85"/>
      <c r="C14" s="90">
        <v>39160</v>
      </c>
    </row>
    <row r="15" spans="1:3" x14ac:dyDescent="0.25">
      <c r="A15" s="85" t="s">
        <v>97</v>
      </c>
      <c r="B15" s="85"/>
      <c r="C15" s="90">
        <v>0</v>
      </c>
    </row>
    <row r="16" spans="1:3" x14ac:dyDescent="0.25">
      <c r="A16" s="85" t="s">
        <v>98</v>
      </c>
      <c r="B16" s="85"/>
      <c r="C16" s="93">
        <v>88997.718333333338</v>
      </c>
    </row>
    <row r="17" spans="1:3" x14ac:dyDescent="0.25">
      <c r="A17" s="88" t="s">
        <v>99</v>
      </c>
      <c r="B17" s="85"/>
      <c r="C17" s="94">
        <v>327755.36756410258</v>
      </c>
    </row>
    <row r="18" spans="1:3" x14ac:dyDescent="0.25">
      <c r="A18" s="85"/>
      <c r="B18" s="85"/>
      <c r="C18" s="94"/>
    </row>
    <row r="19" spans="1:3" x14ac:dyDescent="0.25">
      <c r="A19" s="85" t="s">
        <v>100</v>
      </c>
      <c r="B19" s="85"/>
      <c r="C19" s="93">
        <v>111616.63243589742</v>
      </c>
    </row>
    <row r="20" spans="1:3" x14ac:dyDescent="0.25">
      <c r="A20" s="85"/>
      <c r="B20" s="88"/>
      <c r="C20" s="95"/>
    </row>
    <row r="21" spans="1:3" x14ac:dyDescent="0.25">
      <c r="A21" s="88" t="s">
        <v>101</v>
      </c>
      <c r="B21" s="88"/>
      <c r="C21" s="96">
        <v>0.25403674434396689</v>
      </c>
    </row>
    <row r="22" spans="1:3" x14ac:dyDescent="0.25">
      <c r="A22" s="85"/>
      <c r="B22" s="88"/>
      <c r="C22" s="95"/>
    </row>
    <row r="23" spans="1:3" x14ac:dyDescent="0.25">
      <c r="A23" s="85" t="s">
        <v>102</v>
      </c>
      <c r="B23" s="85"/>
      <c r="C23" s="97">
        <v>79921.479166666657</v>
      </c>
    </row>
    <row r="24" spans="1:3" x14ac:dyDescent="0.25">
      <c r="A24" s="85"/>
      <c r="B24" s="85"/>
      <c r="C24" s="94"/>
    </row>
    <row r="25" spans="1:3" x14ac:dyDescent="0.25">
      <c r="A25" s="88" t="s">
        <v>103</v>
      </c>
      <c r="B25" s="88"/>
      <c r="C25" s="93">
        <v>407676.84673076926</v>
      </c>
    </row>
    <row r="26" spans="1:3" x14ac:dyDescent="0.25">
      <c r="A26" s="85"/>
      <c r="B26" s="85"/>
      <c r="C26" s="94"/>
    </row>
    <row r="27" spans="1:3" x14ac:dyDescent="0.25">
      <c r="A27" s="88" t="s">
        <v>104</v>
      </c>
      <c r="B27" s="88"/>
      <c r="C27" s="98">
        <v>31695.153269230737</v>
      </c>
    </row>
    <row r="28" spans="1:3" x14ac:dyDescent="0.25">
      <c r="A28" s="85"/>
      <c r="B28" s="85"/>
      <c r="C28" s="94"/>
    </row>
    <row r="29" spans="1:3" x14ac:dyDescent="0.25">
      <c r="A29" s="88" t="s">
        <v>105</v>
      </c>
      <c r="B29" s="85"/>
      <c r="C29" s="96">
        <v>7.2137398990447132E-2</v>
      </c>
    </row>
    <row r="30" spans="1:3" x14ac:dyDescent="0.25">
      <c r="A30" s="85"/>
      <c r="B30" s="85"/>
      <c r="C30" s="94"/>
    </row>
    <row r="31" spans="1:3" x14ac:dyDescent="0.25">
      <c r="A31" s="85"/>
      <c r="B31" s="85"/>
      <c r="C31" s="85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0" workbookViewId="0">
      <selection activeCell="L38" sqref="L38"/>
    </sheetView>
  </sheetViews>
  <sheetFormatPr defaultRowHeight="15.7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A7"/>
  <sheetViews>
    <sheetView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O31" sqref="O31"/>
    </sheetView>
  </sheetViews>
  <sheetFormatPr defaultRowHeight="15.75" x14ac:dyDescent="0.25"/>
  <sheetData>
    <row r="5" s="1" customFormat="1" x14ac:dyDescent="0.25"/>
    <row r="6" s="1" customFormat="1" x14ac:dyDescent="0.25"/>
    <row r="7" s="1" customFormat="1" x14ac:dyDescent="0.25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Cash Flow Assumptions</vt:lpstr>
      <vt:lpstr>Implementation Cash Flow Budget</vt:lpstr>
      <vt:lpstr>Sheet3</vt:lpstr>
      <vt:lpstr>Milestone Worksheet</vt:lpstr>
      <vt:lpstr>Sheet1</vt:lpstr>
      <vt:lpstr>Total Cost per Direct Staff Hou</vt:lpstr>
      <vt:lpstr>Budget Summary</vt:lpstr>
      <vt:lpstr>Sheet4</vt:lpstr>
      <vt:lpstr>Sheet5</vt:lpstr>
      <vt:lpstr>'Budget Summary'!Print_Area</vt:lpstr>
      <vt:lpstr>'Cash Flow Assumptions'!Print_Area</vt:lpstr>
      <vt:lpstr>'Implementation Cash Flow Budget'!Print_Area</vt:lpstr>
      <vt:lpstr>'Milestone Worksheet'!Print_Area</vt:lpstr>
      <vt:lpstr>'Total Cost per Direct Staff Hou'!Print_Area</vt:lpstr>
      <vt:lpstr>'Implementation Cash Flow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Houston</dc:creator>
  <cp:lastModifiedBy>Cooney, Molly - BPDD (Waisman)</cp:lastModifiedBy>
  <cp:lastPrinted>2018-05-14T17:05:20Z</cp:lastPrinted>
  <dcterms:created xsi:type="dcterms:W3CDTF">2018-03-09T20:15:23Z</dcterms:created>
  <dcterms:modified xsi:type="dcterms:W3CDTF">2018-06-07T15:24:15Z</dcterms:modified>
</cp:coreProperties>
</file>